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761" activeTab="0"/>
  </bookViews>
  <sheets>
    <sheet name="на 01.05.2019" sheetId="1" r:id="rId1"/>
  </sheets>
  <definedNames>
    <definedName name="_xlnm.Print_Area" localSheetId="0">'на 01.05.2019'!$A$1:$K$102</definedName>
  </definedNames>
  <calcPr fullCalcOnLoad="1"/>
</workbook>
</file>

<file path=xl/sharedStrings.xml><?xml version="1.0" encoding="utf-8"?>
<sst xmlns="http://schemas.openxmlformats.org/spreadsheetml/2006/main" count="118" uniqueCount="107">
  <si>
    <t>Наименование доходов</t>
  </si>
  <si>
    <t>Налоговые доходы</t>
  </si>
  <si>
    <t>Налог на доходы физических лиц</t>
  </si>
  <si>
    <t>Государственная пошлина</t>
  </si>
  <si>
    <t>Доходы от сдачи в аренду имущества</t>
  </si>
  <si>
    <t>Доходы от реализации имущества</t>
  </si>
  <si>
    <t xml:space="preserve"> </t>
  </si>
  <si>
    <t>Всего доходов</t>
  </si>
  <si>
    <t>Неналоговые доходы</t>
  </si>
  <si>
    <t>Общегосударственные вопросы</t>
  </si>
  <si>
    <t>Национальная оборона</t>
  </si>
  <si>
    <t>Образование</t>
  </si>
  <si>
    <t>Дефицит (-)  профицит (+)</t>
  </si>
  <si>
    <t>Земельный налог</t>
  </si>
  <si>
    <t>Арендная плата за земли</t>
  </si>
  <si>
    <t>б-т мун район</t>
  </si>
  <si>
    <t>Наименование расходов</t>
  </si>
  <si>
    <t xml:space="preserve"> -дошкольное образование</t>
  </si>
  <si>
    <t xml:space="preserve"> -общее образование</t>
  </si>
  <si>
    <t xml:space="preserve"> -молодежная политика и оздоровление детей</t>
  </si>
  <si>
    <t xml:space="preserve"> -другие вопросы в области образования</t>
  </si>
  <si>
    <t xml:space="preserve"> -пенсионное обеспечение</t>
  </si>
  <si>
    <t xml:space="preserve"> -охрана семьи и детства</t>
  </si>
  <si>
    <t>Факт 6 мес. 2008 года</t>
  </si>
  <si>
    <t>Факт</t>
  </si>
  <si>
    <t>б-ты посел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</si>
  <si>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</si>
  <si>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</si>
  <si>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Физическая культура и спорт</t>
  </si>
  <si>
    <t>Обслуживание государственного долга</t>
  </si>
  <si>
    <t>Безвозмездные поступления  от других бюджетов бюджетной системы</t>
  </si>
  <si>
    <t>Культура, кинематография</t>
  </si>
  <si>
    <t xml:space="preserve"> - культура</t>
  </si>
  <si>
    <t xml:space="preserve"> - другие вопросы в области культуры, кинематографии</t>
  </si>
  <si>
    <t>Доходы от уплаты акцизов</t>
  </si>
  <si>
    <t>Межбюджетные  трансферты</t>
  </si>
  <si>
    <t>в том числе</t>
  </si>
  <si>
    <t>Плата за негативное воздействие на окружающую среду</t>
  </si>
  <si>
    <t>Субсидии от других бюджетов  бюджетной системы</t>
  </si>
  <si>
    <t>Доходы от продажи земельных участков</t>
  </si>
  <si>
    <t>Дотации от других бюджетов  бюджетной системы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</si>
  <si>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</si>
  <si>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</si>
  <si>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 xml:space="preserve">Субвенции на осуществление государственных полномочий по расчету и предоставлению дотаций на выравнивание бюджетной обеспеченности поселений 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</si>
  <si>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</si>
  <si>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от других  бюджетов бюджетной системы</t>
  </si>
  <si>
    <t>Социальная политика</t>
  </si>
  <si>
    <t>Доходы от оказания платных услуг (работ) и компенсации затрат государства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</si>
  <si>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образовательных организаций</t>
  </si>
  <si>
    <t>Налог на имущество физических лиц</t>
  </si>
  <si>
    <t>Прочие поступления от использования имущества</t>
  </si>
  <si>
    <t>Субвенции бюджетам муниципальных районов на государственную регистрацию актов  гражданского состояния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</si>
  <si>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</t>
  </si>
  <si>
    <t>Испол-нение к году (%)</t>
  </si>
  <si>
    <t>бюджет муниципаль-ного района (тыс. руб.)</t>
  </si>
  <si>
    <t>бюджеты поселений (тыс. руб.)</t>
  </si>
  <si>
    <t xml:space="preserve">Анализ исполнения консолидированного бюджета Любытинского муниципального района </t>
  </si>
  <si>
    <t>Налоговые и неналоговые доходы</t>
  </si>
  <si>
    <t xml:space="preserve">Безвозмездные поступления  </t>
  </si>
  <si>
    <t>Всего расходов</t>
  </si>
  <si>
    <t xml:space="preserve">Председатель комитета финансов        </t>
  </si>
  <si>
    <t>муниципального района                                         О. В. Новикова</t>
  </si>
  <si>
    <t>Субвенции бюджетам муниципальных образований на компенсацию части родительской платы за содержание ребенка (присмотр и уход за ребенком)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</si>
  <si>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"Об административных правонарушениях"</t>
  </si>
  <si>
    <t xml:space="preserve">Субвенции бюджетам муниципальных районов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 числе в результате эвтаназии отловленных безнадзорных животных, возврата владельцам отловленных безнаадзорных животных </t>
  </si>
  <si>
    <t>Субвенции бюджетам муниципальных районов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</si>
  <si>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>Налоги на совокупный доход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</si>
  <si>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</si>
  <si>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бюджет муниципального района (тыс. руб.)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</si>
  <si>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</si>
  <si>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Дотации на выравнивание бюджетной обеспеченности</t>
  </si>
  <si>
    <t xml:space="preserve"> -дополнительное  образование  детей</t>
  </si>
  <si>
    <t>Штрафы</t>
  </si>
  <si>
    <t>Субвенции бюджетам на возмещение затрат по содержанию штатных единиц, осуществляющих переданные отдельные государственные полномочия</t>
  </si>
  <si>
    <t>Прочие неналоговые доходы</t>
  </si>
  <si>
    <t>Субсидии бюджетам муниципальных районов и сельских поселений на формирование муниципальных дорожных фондов</t>
  </si>
  <si>
    <t xml:space="preserve">Субсидии бюджетам муниципальных районов на приобретение или изготовление бланков документов об образовании и (или) о квалификации муниципальными образовательными организациями </t>
  </si>
  <si>
    <t>Субсидии бюджетам муниципальных районов   на обеспечение пожарной безопасности, антитеррористической и антикриминальной безопасности муниципальных,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</si>
  <si>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</si>
  <si>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</si>
  <si>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 из бюджетов муниципальных районов</t>
  </si>
  <si>
    <t>Субвенции бюджетам муниципальных районов на обеспечение доступа  к информационно-телекоммуникационной сети "Интернет" муниципальных организаций, осуществляющих муниципальную деятельность по образовательным программам начального общего, основного общего и среднего общего образования</t>
  </si>
  <si>
    <t>Национальная безопасность и правоохранительная деятельность</t>
  </si>
  <si>
    <t xml:space="preserve">Субсидии бюджетам муниципальных районов   на софинансирование расходов  муниципальных казенных, бюджетных и автономных  учреждений по  приобретению коммунальных услуг </t>
  </si>
  <si>
    <t>Субсидии бюджетам муниципальных районов   на софинансирование расходов 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</si>
  <si>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Субвенция бюджетам муниципальных районов на обеспечение деятельности центров образования цифрового и гуманитарного профилей в общеобразовательных  муниципальных организациях области </t>
  </si>
  <si>
    <t>Возврат остатков субсидий, субвенций и иных межбюджетных трансфертов прошлых лет  из бюджетов муниципальных районов</t>
  </si>
  <si>
    <t>Национальная экономика</t>
  </si>
  <si>
    <t>Жилищно-коммунальное хозяйство</t>
  </si>
  <si>
    <t>-жилищное хозяйство</t>
  </si>
  <si>
    <t>-сельское хозяйство и рыболовство</t>
  </si>
  <si>
    <t>-дорожное хозяйство (дорожные фонды)</t>
  </si>
  <si>
    <t>-другие вопросы в области национальной экономики</t>
  </si>
  <si>
    <t>-коммунальное хозяйство</t>
  </si>
  <si>
    <t>-благоустройство</t>
  </si>
  <si>
    <t>Субсидии бюджетам муниципальных районов на софинансирование социальных выплат молодым семьям на приобретение (строительство) жилья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</si>
  <si>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</si>
  <si>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</si>
  <si>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 </t>
  </si>
  <si>
    <t>Субсидии бюджетам муниципальных районов  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Новгородской области "Улучшение жилищных условий граждан и повышение качества жилищно-коммунальных услуг в Новгородской области на 2014-2018 годы и на период до 2021 года"</t>
  </si>
  <si>
    <t>Межбюджетные трансферты, передаваемые бюджетам муниципальных районов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</si>
  <si>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Межбюджетные трансферты, передаваемые бюджетам муниципальных районов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</t>
  </si>
  <si>
    <t>по состоянию на 01.05.2019 года</t>
  </si>
  <si>
    <t xml:space="preserve">Фактическое исполнение на 01.05.2019г. (тыс. руб.) </t>
  </si>
  <si>
    <t>Фактическое исполнение на 01.05.2019г. (тыс. руб.)</t>
  </si>
  <si>
    <t xml:space="preserve"> -другие вопросы в области социальной политики</t>
  </si>
  <si>
    <t>Уточненный план 2019г. (тыс. руб.)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</si>
</sst>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"/>
    <numFmt numFmtId="195" formatCode="#,##0.000"/>
    <numFmt numFmtId="196" formatCode="#,##0.00000"/>
  </numFmts>
  <fonts count="50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9" fillId="0" borderId="1">
      <alignment horizontal="left"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194" fontId="10" fillId="33" borderId="11" xfId="0" applyNumberFormat="1" applyFont="1" applyFill="1" applyBorder="1" applyAlignment="1">
      <alignment wrapText="1"/>
    </xf>
    <xf numFmtId="194" fontId="10" fillId="0" borderId="11" xfId="0" applyNumberFormat="1" applyFont="1" applyFill="1" applyBorder="1" applyAlignment="1">
      <alignment/>
    </xf>
    <xf numFmtId="194" fontId="10" fillId="0" borderId="11" xfId="0" applyNumberFormat="1" applyFont="1" applyBorder="1" applyAlignment="1">
      <alignment wrapText="1"/>
    </xf>
    <xf numFmtId="194" fontId="11" fillId="0" borderId="11" xfId="0" applyNumberFormat="1" applyFont="1" applyBorder="1" applyAlignment="1">
      <alignment wrapText="1"/>
    </xf>
    <xf numFmtId="194" fontId="10" fillId="33" borderId="11" xfId="0" applyNumberFormat="1" applyFont="1" applyFill="1" applyBorder="1" applyAlignment="1">
      <alignment/>
    </xf>
    <xf numFmtId="194" fontId="11" fillId="33" borderId="11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wrapText="1"/>
    </xf>
    <xf numFmtId="194" fontId="11" fillId="0" borderId="11" xfId="0" applyNumberFormat="1" applyFont="1" applyBorder="1" applyAlignment="1">
      <alignment/>
    </xf>
    <xf numFmtId="194" fontId="10" fillId="0" borderId="11" xfId="0" applyNumberFormat="1" applyFont="1" applyBorder="1" applyAlignment="1">
      <alignment/>
    </xf>
    <xf numFmtId="2" fontId="10" fillId="33" borderId="11" xfId="0" applyNumberFormat="1" applyFont="1" applyFill="1" applyBorder="1" applyAlignment="1">
      <alignment wrapText="1"/>
    </xf>
    <xf numFmtId="194" fontId="10" fillId="33" borderId="12" xfId="0" applyNumberFormat="1" applyFont="1" applyFill="1" applyBorder="1" applyAlignment="1">
      <alignment/>
    </xf>
    <xf numFmtId="0" fontId="10" fillId="33" borderId="11" xfId="0" applyNumberFormat="1" applyFont="1" applyFill="1" applyBorder="1" applyAlignment="1">
      <alignment vertical="distributed" wrapText="1"/>
    </xf>
    <xf numFmtId="0" fontId="10" fillId="33" borderId="11" xfId="0" applyNumberFormat="1" applyFont="1" applyFill="1" applyBorder="1" applyAlignment="1">
      <alignment horizontal="left" vertical="distributed" wrapText="1"/>
    </xf>
    <xf numFmtId="0" fontId="10" fillId="33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justify" wrapText="1"/>
    </xf>
    <xf numFmtId="0" fontId="10" fillId="33" borderId="13" xfId="0" applyNumberFormat="1" applyFont="1" applyFill="1" applyBorder="1" applyAlignment="1">
      <alignment horizontal="justify" vertical="justify" wrapText="1"/>
    </xf>
    <xf numFmtId="0" fontId="11" fillId="0" borderId="11" xfId="0" applyNumberFormat="1" applyFont="1" applyBorder="1" applyAlignment="1">
      <alignment vertical="distributed" wrapText="1"/>
    </xf>
    <xf numFmtId="0" fontId="11" fillId="0" borderId="11" xfId="0" applyNumberFormat="1" applyFont="1" applyBorder="1" applyAlignment="1">
      <alignment horizontal="left" vertical="distributed" wrapText="1"/>
    </xf>
    <xf numFmtId="0" fontId="10" fillId="0" borderId="11" xfId="0" applyNumberFormat="1" applyFont="1" applyBorder="1" applyAlignment="1">
      <alignment vertical="distributed" wrapText="1"/>
    </xf>
    <xf numFmtId="0" fontId="10" fillId="0" borderId="11" xfId="0" applyNumberFormat="1" applyFont="1" applyBorder="1" applyAlignment="1">
      <alignment horizontal="left" vertical="distributed" wrapText="1"/>
    </xf>
    <xf numFmtId="194" fontId="11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94" fontId="11" fillId="0" borderId="0" xfId="0" applyNumberFormat="1" applyFont="1" applyBorder="1" applyAlignment="1">
      <alignment wrapText="1"/>
    </xf>
    <xf numFmtId="194" fontId="11" fillId="0" borderId="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88" fontId="1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wrapText="1"/>
    </xf>
    <xf numFmtId="194" fontId="11" fillId="33" borderId="11" xfId="0" applyNumberFormat="1" applyFont="1" applyFill="1" applyBorder="1" applyAlignment="1">
      <alignment/>
    </xf>
    <xf numFmtId="0" fontId="10" fillId="33" borderId="13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1" fillId="34" borderId="11" xfId="0" applyFont="1" applyFill="1" applyBorder="1" applyAlignment="1">
      <alignment wrapText="1"/>
    </xf>
    <xf numFmtId="194" fontId="11" fillId="34" borderId="11" xfId="0" applyNumberFormat="1" applyFont="1" applyFill="1" applyBorder="1" applyAlignment="1">
      <alignment wrapText="1"/>
    </xf>
    <xf numFmtId="194" fontId="10" fillId="34" borderId="11" xfId="0" applyNumberFormat="1" applyFont="1" applyFill="1" applyBorder="1" applyAlignment="1">
      <alignment wrapText="1"/>
    </xf>
    <xf numFmtId="194" fontId="10" fillId="34" borderId="11" xfId="0" applyNumberFormat="1" applyFont="1" applyFill="1" applyBorder="1" applyAlignment="1">
      <alignment horizontal="left" wrapText="1"/>
    </xf>
    <xf numFmtId="0" fontId="10" fillId="34" borderId="11" xfId="0" applyNumberFormat="1" applyFont="1" applyFill="1" applyBorder="1" applyAlignment="1">
      <alignment wrapText="1"/>
    </xf>
    <xf numFmtId="194" fontId="10" fillId="34" borderId="12" xfId="0" applyNumberFormat="1" applyFont="1" applyFill="1" applyBorder="1" applyAlignment="1">
      <alignment/>
    </xf>
    <xf numFmtId="194" fontId="4" fillId="34" borderId="11" xfId="0" applyNumberFormat="1" applyFont="1" applyFill="1" applyBorder="1" applyAlignment="1">
      <alignment horizontal="center"/>
    </xf>
    <xf numFmtId="195" fontId="12" fillId="34" borderId="11" xfId="0" applyNumberFormat="1" applyFont="1" applyFill="1" applyBorder="1" applyAlignment="1">
      <alignment/>
    </xf>
    <xf numFmtId="194" fontId="11" fillId="34" borderId="12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49" fontId="10" fillId="0" borderId="11" xfId="0" applyNumberFormat="1" applyFont="1" applyBorder="1" applyAlignment="1">
      <alignment wrapText="1"/>
    </xf>
    <xf numFmtId="194" fontId="10" fillId="34" borderId="12" xfId="0" applyNumberFormat="1" applyFont="1" applyFill="1" applyBorder="1" applyAlignment="1">
      <alignment wrapText="1"/>
    </xf>
    <xf numFmtId="194" fontId="11" fillId="0" borderId="11" xfId="0" applyNumberFormat="1" applyFont="1" applyFill="1" applyBorder="1" applyAlignment="1">
      <alignment wrapText="1"/>
    </xf>
    <xf numFmtId="194" fontId="10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wrapText="1"/>
    </xf>
    <xf numFmtId="2" fontId="10" fillId="33" borderId="11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194" fontId="10" fillId="0" borderId="12" xfId="0" applyNumberFormat="1" applyFont="1" applyBorder="1" applyAlignment="1">
      <alignment horizontal="center" wrapText="1"/>
    </xf>
    <xf numFmtId="194" fontId="10" fillId="0" borderId="14" xfId="0" applyNumberFormat="1" applyFont="1" applyBorder="1" applyAlignment="1">
      <alignment horizontal="center" wrapText="1"/>
    </xf>
    <xf numFmtId="194" fontId="10" fillId="0" borderId="15" xfId="0" applyNumberFormat="1" applyFont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2" fontId="10" fillId="34" borderId="11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8"/>
  <sheetViews>
    <sheetView tabSelected="1" view="pageBreakPreview" zoomScaleSheetLayoutView="100" zoomScalePageLayoutView="0" workbookViewId="0" topLeftCell="A1">
      <selection activeCell="A1" sqref="A1:K240"/>
    </sheetView>
  </sheetViews>
  <sheetFormatPr defaultColWidth="10.7109375" defaultRowHeight="12.75"/>
  <cols>
    <col min="1" max="1" width="38.00390625" style="5" customWidth="1"/>
    <col min="2" max="2" width="10.7109375" style="5" hidden="1" customWidth="1"/>
    <col min="3" max="3" width="0.5625" style="5" hidden="1" customWidth="1"/>
    <col min="4" max="4" width="8.8515625" style="5" hidden="1" customWidth="1"/>
    <col min="5" max="5" width="13.140625" style="2" customWidth="1"/>
    <col min="6" max="6" width="12.7109375" style="1" customWidth="1"/>
    <col min="7" max="7" width="11.57421875" style="1" customWidth="1"/>
    <col min="8" max="8" width="13.421875" style="1" customWidth="1"/>
    <col min="9" max="9" width="13.140625" style="4" customWidth="1"/>
    <col min="10" max="10" width="11.140625" style="4" customWidth="1"/>
    <col min="11" max="11" width="10.00390625" style="1" customWidth="1"/>
    <col min="12" max="12" width="10.57421875" style="1" customWidth="1"/>
    <col min="13" max="13" width="10.7109375" style="6" customWidth="1"/>
    <col min="14" max="16384" width="10.7109375" style="1" customWidth="1"/>
  </cols>
  <sheetData>
    <row r="1" spans="1:11" ht="15.75" customHeight="1">
      <c r="A1" s="69" t="s">
        <v>56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customHeight="1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0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">
      <c r="A4" s="70" t="s">
        <v>0</v>
      </c>
      <c r="B4" s="72" t="s">
        <v>23</v>
      </c>
      <c r="C4" s="72" t="s">
        <v>24</v>
      </c>
      <c r="D4" s="72"/>
      <c r="E4" s="82" t="s">
        <v>106</v>
      </c>
      <c r="F4" s="73" t="s">
        <v>36</v>
      </c>
      <c r="G4" s="73"/>
      <c r="H4" s="77" t="s">
        <v>103</v>
      </c>
      <c r="I4" s="73" t="s">
        <v>36</v>
      </c>
      <c r="J4" s="73"/>
      <c r="K4" s="74" t="s">
        <v>53</v>
      </c>
    </row>
    <row r="5" spans="1:11" ht="13.5">
      <c r="A5" s="70"/>
      <c r="B5" s="72"/>
      <c r="C5" s="70" t="s">
        <v>15</v>
      </c>
      <c r="D5" s="70" t="s">
        <v>25</v>
      </c>
      <c r="E5" s="83"/>
      <c r="F5" s="71" t="s">
        <v>68</v>
      </c>
      <c r="G5" s="72" t="s">
        <v>55</v>
      </c>
      <c r="H5" s="77"/>
      <c r="I5" s="71" t="s">
        <v>54</v>
      </c>
      <c r="J5" s="72" t="s">
        <v>55</v>
      </c>
      <c r="K5" s="75"/>
    </row>
    <row r="6" spans="1:11" ht="45.75" customHeight="1">
      <c r="A6" s="70"/>
      <c r="B6" s="72"/>
      <c r="C6" s="70"/>
      <c r="D6" s="70"/>
      <c r="E6" s="84"/>
      <c r="F6" s="71"/>
      <c r="G6" s="72"/>
      <c r="H6" s="77"/>
      <c r="I6" s="71"/>
      <c r="J6" s="72"/>
      <c r="K6" s="76"/>
    </row>
    <row r="7" spans="1:13" s="3" customFormat="1" ht="19.5" customHeight="1">
      <c r="A7" s="22" t="s">
        <v>1</v>
      </c>
      <c r="B7" s="22">
        <f>SUM(C7+D7)</f>
        <v>28550</v>
      </c>
      <c r="C7" s="22">
        <f aca="true" t="shared" si="0" ref="C7:J7">SUM(C8:C13)</f>
        <v>25454</v>
      </c>
      <c r="D7" s="22">
        <f t="shared" si="0"/>
        <v>3096</v>
      </c>
      <c r="E7" s="20">
        <f t="shared" si="0"/>
        <v>125479.69999999998</v>
      </c>
      <c r="F7" s="20">
        <f t="shared" si="0"/>
        <v>109075.8</v>
      </c>
      <c r="G7" s="20">
        <f t="shared" si="0"/>
        <v>16403.9</v>
      </c>
      <c r="H7" s="20">
        <f t="shared" si="0"/>
        <v>46328</v>
      </c>
      <c r="I7" s="20">
        <f t="shared" si="0"/>
        <v>41418.2</v>
      </c>
      <c r="J7" s="20">
        <f t="shared" si="0"/>
        <v>4909.799999999999</v>
      </c>
      <c r="K7" s="23">
        <f aca="true" t="shared" si="1" ref="K7:K13">SUM(H7/E7*100)</f>
        <v>36.92071307151675</v>
      </c>
      <c r="L7" s="1"/>
      <c r="M7" s="7"/>
    </row>
    <row r="8" spans="1:11" ht="15">
      <c r="A8" s="21" t="s">
        <v>2</v>
      </c>
      <c r="B8" s="21">
        <f>SUM(C8+D8)</f>
        <v>25393</v>
      </c>
      <c r="C8" s="21">
        <v>22854</v>
      </c>
      <c r="D8" s="21">
        <v>2539</v>
      </c>
      <c r="E8" s="15">
        <f aca="true" t="shared" si="2" ref="E8:E24">SUM(F8:G8)</f>
        <v>87775.2</v>
      </c>
      <c r="F8" s="19">
        <v>86022.2</v>
      </c>
      <c r="G8" s="19">
        <v>1753</v>
      </c>
      <c r="H8" s="24">
        <f aca="true" t="shared" si="3" ref="H8:H13">SUM(I8:J8)</f>
        <v>31188.9</v>
      </c>
      <c r="I8" s="16">
        <v>30566.7</v>
      </c>
      <c r="J8" s="16">
        <v>622.2</v>
      </c>
      <c r="K8" s="24">
        <f t="shared" si="1"/>
        <v>35.53270171984798</v>
      </c>
    </row>
    <row r="9" spans="1:11" ht="15">
      <c r="A9" s="21" t="s">
        <v>34</v>
      </c>
      <c r="B9" s="21"/>
      <c r="C9" s="21"/>
      <c r="D9" s="21"/>
      <c r="E9" s="15">
        <f t="shared" si="2"/>
        <v>20271.1</v>
      </c>
      <c r="F9" s="19">
        <v>14241.6</v>
      </c>
      <c r="G9" s="19">
        <v>6029.5</v>
      </c>
      <c r="H9" s="24">
        <f t="shared" si="3"/>
        <v>7204.9</v>
      </c>
      <c r="I9" s="16">
        <v>5061.9</v>
      </c>
      <c r="J9" s="16">
        <v>2143</v>
      </c>
      <c r="K9" s="24">
        <f t="shared" si="1"/>
        <v>35.542718451391394</v>
      </c>
    </row>
    <row r="10" spans="1:11" ht="15">
      <c r="A10" s="21" t="s">
        <v>66</v>
      </c>
      <c r="B10" s="21">
        <f>SUM(C10+D10)</f>
        <v>1940</v>
      </c>
      <c r="C10" s="21">
        <v>1940</v>
      </c>
      <c r="D10" s="21"/>
      <c r="E10" s="15">
        <f t="shared" si="2"/>
        <v>8200</v>
      </c>
      <c r="F10" s="19">
        <v>8200</v>
      </c>
      <c r="G10" s="19"/>
      <c r="H10" s="24">
        <f>SUM(I10:J10)</f>
        <v>5504.4</v>
      </c>
      <c r="I10" s="16">
        <v>5504.4</v>
      </c>
      <c r="J10" s="16"/>
      <c r="K10" s="24">
        <f t="shared" si="1"/>
        <v>67.12682926829268</v>
      </c>
    </row>
    <row r="11" spans="1:11" ht="15">
      <c r="A11" s="21" t="s">
        <v>49</v>
      </c>
      <c r="B11" s="21">
        <f aca="true" t="shared" si="4" ref="B11:B18">SUM(C11+D11)</f>
        <v>48</v>
      </c>
      <c r="C11" s="21"/>
      <c r="D11" s="21">
        <v>48</v>
      </c>
      <c r="E11" s="15">
        <f t="shared" si="2"/>
        <v>1349</v>
      </c>
      <c r="F11" s="19"/>
      <c r="G11" s="19">
        <v>1349</v>
      </c>
      <c r="H11" s="24">
        <f>SUM(I11:J11)</f>
        <v>87</v>
      </c>
      <c r="I11" s="16"/>
      <c r="J11" s="16">
        <v>87</v>
      </c>
      <c r="K11" s="24">
        <f t="shared" si="1"/>
        <v>6.449221645663454</v>
      </c>
    </row>
    <row r="12" spans="1:11" ht="15">
      <c r="A12" s="21" t="s">
        <v>13</v>
      </c>
      <c r="B12" s="21">
        <f t="shared" si="4"/>
        <v>509</v>
      </c>
      <c r="C12" s="21"/>
      <c r="D12" s="21">
        <v>509</v>
      </c>
      <c r="E12" s="15">
        <f t="shared" si="2"/>
        <v>7262.4</v>
      </c>
      <c r="F12" s="19"/>
      <c r="G12" s="19">
        <v>7262.4</v>
      </c>
      <c r="H12" s="24">
        <f t="shared" si="3"/>
        <v>2049.6</v>
      </c>
      <c r="I12" s="16"/>
      <c r="J12" s="16">
        <v>2049.6</v>
      </c>
      <c r="K12" s="24">
        <f t="shared" si="1"/>
        <v>28.22207534699273</v>
      </c>
    </row>
    <row r="13" spans="1:11" ht="15">
      <c r="A13" s="21" t="s">
        <v>3</v>
      </c>
      <c r="B13" s="21">
        <f t="shared" si="4"/>
        <v>660</v>
      </c>
      <c r="C13" s="21">
        <v>660</v>
      </c>
      <c r="D13" s="21"/>
      <c r="E13" s="15">
        <f t="shared" si="2"/>
        <v>622</v>
      </c>
      <c r="F13" s="19">
        <v>612</v>
      </c>
      <c r="G13" s="19">
        <v>10</v>
      </c>
      <c r="H13" s="24">
        <f t="shared" si="3"/>
        <v>293.2</v>
      </c>
      <c r="I13" s="16">
        <v>285.2</v>
      </c>
      <c r="J13" s="16">
        <v>8</v>
      </c>
      <c r="K13" s="24">
        <f t="shared" si="1"/>
        <v>47.138263665594856</v>
      </c>
    </row>
    <row r="14" spans="1:13" s="3" customFormat="1" ht="15.75" customHeight="1">
      <c r="A14" s="22" t="s">
        <v>8</v>
      </c>
      <c r="B14" s="22">
        <f t="shared" si="4"/>
        <v>4922</v>
      </c>
      <c r="C14" s="22">
        <f>SUM(C15:C22)</f>
        <v>3029</v>
      </c>
      <c r="D14" s="22">
        <f>SUM(D15:D22)</f>
        <v>1893</v>
      </c>
      <c r="E14" s="20">
        <f aca="true" t="shared" si="5" ref="E14:J14">SUM(E15:E23)</f>
        <v>7109.4</v>
      </c>
      <c r="F14" s="20">
        <f t="shared" si="5"/>
        <v>6509.4</v>
      </c>
      <c r="G14" s="20">
        <f t="shared" si="5"/>
        <v>600</v>
      </c>
      <c r="H14" s="20">
        <f t="shared" si="5"/>
        <v>5145.7</v>
      </c>
      <c r="I14" s="20">
        <f t="shared" si="5"/>
        <v>4474.7</v>
      </c>
      <c r="J14" s="20">
        <f t="shared" si="5"/>
        <v>671</v>
      </c>
      <c r="K14" s="23">
        <f aca="true" t="shared" si="6" ref="K14:K19">SUM(H14/E14*100)</f>
        <v>72.37882240414099</v>
      </c>
      <c r="L14" s="1"/>
      <c r="M14" s="7"/>
    </row>
    <row r="15" spans="1:11" ht="15">
      <c r="A15" s="21" t="s">
        <v>14</v>
      </c>
      <c r="B15" s="21">
        <f t="shared" si="4"/>
        <v>1130</v>
      </c>
      <c r="C15" s="21">
        <v>565</v>
      </c>
      <c r="D15" s="21">
        <v>565</v>
      </c>
      <c r="E15" s="15">
        <f t="shared" si="2"/>
        <v>3800</v>
      </c>
      <c r="F15" s="19">
        <v>3800</v>
      </c>
      <c r="G15" s="19"/>
      <c r="H15" s="24">
        <f aca="true" t="shared" si="7" ref="H15:H23">SUM(I15:J15)</f>
        <v>1997</v>
      </c>
      <c r="I15" s="16">
        <v>1997</v>
      </c>
      <c r="J15" s="16"/>
      <c r="K15" s="24">
        <f t="shared" si="6"/>
        <v>52.55263157894737</v>
      </c>
    </row>
    <row r="16" spans="1:11" ht="15">
      <c r="A16" s="21" t="s">
        <v>4</v>
      </c>
      <c r="B16" s="21">
        <f t="shared" si="4"/>
        <v>107</v>
      </c>
      <c r="C16" s="21">
        <v>107</v>
      </c>
      <c r="D16" s="21"/>
      <c r="E16" s="15">
        <f t="shared" si="2"/>
        <v>525</v>
      </c>
      <c r="F16" s="19">
        <v>155</v>
      </c>
      <c r="G16" s="19">
        <v>370</v>
      </c>
      <c r="H16" s="24">
        <f>SUM(I16:J16)</f>
        <v>344.79999999999995</v>
      </c>
      <c r="I16" s="16">
        <v>89.6</v>
      </c>
      <c r="J16" s="16">
        <v>255.2</v>
      </c>
      <c r="K16" s="24">
        <f t="shared" si="6"/>
        <v>65.67619047619047</v>
      </c>
    </row>
    <row r="17" spans="1:11" ht="30.75">
      <c r="A17" s="21" t="s">
        <v>50</v>
      </c>
      <c r="B17" s="21"/>
      <c r="C17" s="21"/>
      <c r="D17" s="21"/>
      <c r="E17" s="15">
        <f t="shared" si="2"/>
        <v>280</v>
      </c>
      <c r="F17" s="19">
        <v>200</v>
      </c>
      <c r="G17" s="19">
        <v>80</v>
      </c>
      <c r="H17" s="24">
        <f>SUM(I17:J17)</f>
        <v>342.5</v>
      </c>
      <c r="I17" s="16">
        <v>306.5</v>
      </c>
      <c r="J17" s="16">
        <v>36</v>
      </c>
      <c r="K17" s="24">
        <f t="shared" si="6"/>
        <v>122.32142857142858</v>
      </c>
    </row>
    <row r="18" spans="1:11" ht="30.75">
      <c r="A18" s="21" t="s">
        <v>37</v>
      </c>
      <c r="B18" s="21">
        <f t="shared" si="4"/>
        <v>49</v>
      </c>
      <c r="C18" s="21">
        <v>49</v>
      </c>
      <c r="D18" s="21"/>
      <c r="E18" s="15">
        <f t="shared" si="2"/>
        <v>742</v>
      </c>
      <c r="F18" s="19">
        <v>742</v>
      </c>
      <c r="G18" s="19"/>
      <c r="H18" s="24">
        <f t="shared" si="7"/>
        <v>831.8</v>
      </c>
      <c r="I18" s="16">
        <v>831.8</v>
      </c>
      <c r="J18" s="16"/>
      <c r="K18" s="24">
        <f t="shared" si="6"/>
        <v>112.10242587601078</v>
      </c>
    </row>
    <row r="19" spans="1:11" ht="44.25" customHeight="1">
      <c r="A19" s="21" t="s">
        <v>47</v>
      </c>
      <c r="B19" s="21"/>
      <c r="C19" s="21"/>
      <c r="D19" s="21"/>
      <c r="E19" s="15">
        <f t="shared" si="2"/>
        <v>12.9</v>
      </c>
      <c r="F19" s="19">
        <v>12.9</v>
      </c>
      <c r="G19" s="19"/>
      <c r="H19" s="24">
        <f t="shared" si="7"/>
        <v>30</v>
      </c>
      <c r="I19" s="16">
        <v>28.9</v>
      </c>
      <c r="J19" s="16">
        <v>1.1</v>
      </c>
      <c r="K19" s="24">
        <f t="shared" si="6"/>
        <v>232.55813953488374</v>
      </c>
    </row>
    <row r="20" spans="1:11" ht="15">
      <c r="A20" s="21" t="s">
        <v>5</v>
      </c>
      <c r="B20" s="21">
        <f>SUM(C20+D20)</f>
        <v>218</v>
      </c>
      <c r="C20" s="21">
        <v>218</v>
      </c>
      <c r="D20" s="21"/>
      <c r="E20" s="15">
        <f t="shared" si="2"/>
        <v>340</v>
      </c>
      <c r="F20" s="19">
        <v>340</v>
      </c>
      <c r="G20" s="19"/>
      <c r="H20" s="24">
        <f t="shared" si="7"/>
        <v>60</v>
      </c>
      <c r="I20" s="16">
        <v>0</v>
      </c>
      <c r="J20" s="16">
        <v>60</v>
      </c>
      <c r="K20" s="24">
        <f aca="true" t="shared" si="8" ref="K20:K28">SUM(H20/E20*100)</f>
        <v>17.647058823529413</v>
      </c>
    </row>
    <row r="21" spans="1:11" ht="30.75">
      <c r="A21" s="21" t="s">
        <v>39</v>
      </c>
      <c r="B21" s="21">
        <f>SUM(C21+D21)</f>
        <v>2656</v>
      </c>
      <c r="C21" s="21">
        <v>1328</v>
      </c>
      <c r="D21" s="21">
        <v>1328</v>
      </c>
      <c r="E21" s="15">
        <f t="shared" si="2"/>
        <v>1002.5</v>
      </c>
      <c r="F21" s="19">
        <v>852.5</v>
      </c>
      <c r="G21" s="19">
        <v>150</v>
      </c>
      <c r="H21" s="24">
        <f t="shared" si="7"/>
        <v>969.9</v>
      </c>
      <c r="I21" s="16">
        <v>718.4</v>
      </c>
      <c r="J21" s="16">
        <v>251.5</v>
      </c>
      <c r="K21" s="24">
        <f t="shared" si="8"/>
        <v>96.74812967581047</v>
      </c>
    </row>
    <row r="22" spans="1:11" ht="15.75" customHeight="1">
      <c r="A22" s="21" t="s">
        <v>72</v>
      </c>
      <c r="B22" s="21">
        <f>SUM(C22+D22)</f>
        <v>762</v>
      </c>
      <c r="C22" s="21">
        <v>762</v>
      </c>
      <c r="D22" s="21"/>
      <c r="E22" s="15">
        <f t="shared" si="2"/>
        <v>407</v>
      </c>
      <c r="F22" s="19">
        <v>407</v>
      </c>
      <c r="G22" s="19"/>
      <c r="H22" s="24">
        <f t="shared" si="7"/>
        <v>570.5</v>
      </c>
      <c r="I22" s="16">
        <v>503.3</v>
      </c>
      <c r="J22" s="16">
        <v>67.2</v>
      </c>
      <c r="K22" s="24">
        <f t="shared" si="8"/>
        <v>140.1719901719902</v>
      </c>
    </row>
    <row r="23" spans="1:11" ht="15.75" customHeight="1">
      <c r="A23" s="21" t="s">
        <v>74</v>
      </c>
      <c r="B23" s="21"/>
      <c r="C23" s="21"/>
      <c r="D23" s="21"/>
      <c r="E23" s="15">
        <f>F23</f>
        <v>0</v>
      </c>
      <c r="F23" s="19">
        <v>0</v>
      </c>
      <c r="G23" s="19"/>
      <c r="H23" s="24">
        <f t="shared" si="7"/>
        <v>-0.8</v>
      </c>
      <c r="I23" s="16">
        <v>-0.8</v>
      </c>
      <c r="J23" s="16"/>
      <c r="K23" s="24"/>
    </row>
    <row r="24" spans="1:13" s="3" customFormat="1" ht="16.5" customHeight="1">
      <c r="A24" s="22" t="s">
        <v>57</v>
      </c>
      <c r="B24" s="22">
        <f>SUM(B7+B14)</f>
        <v>33472</v>
      </c>
      <c r="C24" s="22">
        <f>SUM(C7+C14)</f>
        <v>28483</v>
      </c>
      <c r="D24" s="22">
        <f>SUM(D7+D14)</f>
        <v>4989</v>
      </c>
      <c r="E24" s="20">
        <f t="shared" si="2"/>
        <v>132589.1</v>
      </c>
      <c r="F24" s="49">
        <f>SUM(F7+F14)</f>
        <v>115585.2</v>
      </c>
      <c r="G24" s="49">
        <f>SUM(G7+G14)</f>
        <v>17003.9</v>
      </c>
      <c r="H24" s="23">
        <f>SUM(H7+H14)</f>
        <v>51473.7</v>
      </c>
      <c r="I24" s="23">
        <f>SUM(I7+I14)</f>
        <v>45892.899999999994</v>
      </c>
      <c r="J24" s="23">
        <f>SUM(J7+J14)</f>
        <v>5580.799999999999</v>
      </c>
      <c r="K24" s="23">
        <f t="shared" si="8"/>
        <v>38.82196952841523</v>
      </c>
      <c r="L24" s="1"/>
      <c r="M24" s="7"/>
    </row>
    <row r="25" spans="1:13" s="3" customFormat="1" ht="15" customHeight="1">
      <c r="A25" s="22" t="s">
        <v>58</v>
      </c>
      <c r="B25" s="22"/>
      <c r="C25" s="22"/>
      <c r="D25" s="22"/>
      <c r="E25" s="20">
        <f aca="true" t="shared" si="9" ref="E25:J25">E26+E62</f>
        <v>175340.05589</v>
      </c>
      <c r="F25" s="20">
        <f t="shared" si="9"/>
        <v>172864.11289</v>
      </c>
      <c r="G25" s="20">
        <f t="shared" si="9"/>
        <v>31304.643</v>
      </c>
      <c r="H25" s="20">
        <f t="shared" si="9"/>
        <v>47121.700000000004</v>
      </c>
      <c r="I25" s="20">
        <f t="shared" si="9"/>
        <v>47233.700000000004</v>
      </c>
      <c r="J25" s="20">
        <f t="shared" si="9"/>
        <v>7966.6</v>
      </c>
      <c r="K25" s="23">
        <f t="shared" si="8"/>
        <v>26.874463887226042</v>
      </c>
      <c r="M25" s="7"/>
    </row>
    <row r="26" spans="1:13" s="3" customFormat="1" ht="45" customHeight="1">
      <c r="A26" s="22" t="s">
        <v>30</v>
      </c>
      <c r="B26" s="22"/>
      <c r="C26" s="22"/>
      <c r="D26" s="22"/>
      <c r="E26" s="20">
        <f aca="true" t="shared" si="10" ref="E26:J26">SUM(E27,E29,E39,E57)</f>
        <v>175354.95588999998</v>
      </c>
      <c r="F26" s="20">
        <f t="shared" si="10"/>
        <v>172879.01288999998</v>
      </c>
      <c r="G26" s="20">
        <f t="shared" si="10"/>
        <v>31304.643</v>
      </c>
      <c r="H26" s="20">
        <f t="shared" si="10"/>
        <v>47146.600000000006</v>
      </c>
      <c r="I26" s="20">
        <f t="shared" si="10"/>
        <v>47258.600000000006</v>
      </c>
      <c r="J26" s="20">
        <f t="shared" si="10"/>
        <v>7966.6</v>
      </c>
      <c r="K26" s="23">
        <f t="shared" si="8"/>
        <v>26.88638012008912</v>
      </c>
      <c r="M26" s="7"/>
    </row>
    <row r="27" spans="1:11" ht="30.75">
      <c r="A27" s="22" t="s">
        <v>40</v>
      </c>
      <c r="B27" s="22"/>
      <c r="C27" s="22"/>
      <c r="D27" s="22"/>
      <c r="E27" s="20">
        <f aca="true" t="shared" si="11" ref="E27:J27">E28</f>
        <v>16788.4</v>
      </c>
      <c r="F27" s="20">
        <f t="shared" si="11"/>
        <v>16788.4</v>
      </c>
      <c r="G27" s="20">
        <f t="shared" si="11"/>
        <v>21369.8</v>
      </c>
      <c r="H27" s="20">
        <f t="shared" si="11"/>
        <v>6133.4</v>
      </c>
      <c r="I27" s="20">
        <f t="shared" si="11"/>
        <v>6133.4</v>
      </c>
      <c r="J27" s="20">
        <f t="shared" si="11"/>
        <v>6517.6</v>
      </c>
      <c r="K27" s="23">
        <f t="shared" si="8"/>
        <v>36.5335588858974</v>
      </c>
    </row>
    <row r="28" spans="1:11" ht="30.75">
      <c r="A28" s="21" t="s">
        <v>70</v>
      </c>
      <c r="B28" s="22"/>
      <c r="C28" s="22"/>
      <c r="D28" s="22"/>
      <c r="E28" s="15">
        <f>F28</f>
        <v>16788.4</v>
      </c>
      <c r="F28" s="15">
        <v>16788.4</v>
      </c>
      <c r="G28" s="15">
        <v>21369.8</v>
      </c>
      <c r="H28" s="17">
        <f>I28</f>
        <v>6133.4</v>
      </c>
      <c r="I28" s="17">
        <v>6133.4</v>
      </c>
      <c r="J28" s="17">
        <v>6517.6</v>
      </c>
      <c r="K28" s="24">
        <f t="shared" si="8"/>
        <v>36.5335588858974</v>
      </c>
    </row>
    <row r="29" spans="1:11" ht="30.75">
      <c r="A29" s="53" t="s">
        <v>38</v>
      </c>
      <c r="B29" s="53"/>
      <c r="C29" s="53"/>
      <c r="D29" s="53"/>
      <c r="E29" s="54">
        <f aca="true" t="shared" si="12" ref="E29:J29">E30+E31+E32+E33+E34+E35+E36+E37+E38</f>
        <v>57261.15589</v>
      </c>
      <c r="F29" s="54">
        <f t="shared" si="12"/>
        <v>54561.21289</v>
      </c>
      <c r="G29" s="54">
        <f t="shared" si="12"/>
        <v>2699.943</v>
      </c>
      <c r="H29" s="54">
        <f t="shared" si="12"/>
        <v>7474.3</v>
      </c>
      <c r="I29" s="54">
        <f t="shared" si="12"/>
        <v>7474.3</v>
      </c>
      <c r="J29" s="54">
        <f t="shared" si="12"/>
        <v>0</v>
      </c>
      <c r="K29" s="23">
        <f aca="true" t="shared" si="13" ref="K29:K64">SUM(H29/E29*100)</f>
        <v>13.053002308158609</v>
      </c>
    </row>
    <row r="30" spans="1:13" s="62" customFormat="1" ht="96" customHeight="1">
      <c r="A30" s="57" t="s">
        <v>98</v>
      </c>
      <c r="B30" s="68"/>
      <c r="C30" s="68"/>
      <c r="D30" s="68"/>
      <c r="E30" s="55">
        <f>F30</f>
        <v>1551.3</v>
      </c>
      <c r="F30" s="55">
        <v>1551.3</v>
      </c>
      <c r="G30" s="55"/>
      <c r="H30" s="55">
        <f>I30</f>
        <v>0</v>
      </c>
      <c r="I30" s="55"/>
      <c r="J30" s="55"/>
      <c r="K30" s="24"/>
      <c r="M30" s="63"/>
    </row>
    <row r="31" spans="1:13" s="62" customFormat="1" ht="76.5" customHeight="1">
      <c r="A31" s="68" t="s">
        <v>95</v>
      </c>
      <c r="B31" s="68"/>
      <c r="C31" s="68"/>
      <c r="D31" s="68"/>
      <c r="E31" s="65">
        <f>F31+G31</f>
        <v>673.81289</v>
      </c>
      <c r="F31" s="65">
        <v>673.81289</v>
      </c>
      <c r="G31" s="65">
        <v>0</v>
      </c>
      <c r="H31" s="55"/>
      <c r="I31" s="55"/>
      <c r="J31" s="55"/>
      <c r="K31" s="24"/>
      <c r="M31" s="63"/>
    </row>
    <row r="32" spans="1:11" ht="108" customHeight="1">
      <c r="A32" s="68" t="s">
        <v>96</v>
      </c>
      <c r="B32" s="68"/>
      <c r="C32" s="68"/>
      <c r="D32" s="68"/>
      <c r="E32" s="65">
        <f>F32+G32</f>
        <v>1099.943</v>
      </c>
      <c r="F32" s="65"/>
      <c r="G32" s="65">
        <v>1099.943</v>
      </c>
      <c r="H32" s="55"/>
      <c r="I32" s="55"/>
      <c r="J32" s="55"/>
      <c r="K32" s="24"/>
    </row>
    <row r="33" spans="1:11" ht="63" customHeight="1">
      <c r="A33" s="57" t="s">
        <v>75</v>
      </c>
      <c r="B33" s="68"/>
      <c r="C33" s="68"/>
      <c r="D33" s="68"/>
      <c r="E33" s="58">
        <f>F33+G33</f>
        <v>5378</v>
      </c>
      <c r="F33" s="58">
        <v>3778</v>
      </c>
      <c r="G33" s="58">
        <v>1600</v>
      </c>
      <c r="H33" s="55">
        <f>I33+J33</f>
        <v>0</v>
      </c>
      <c r="I33" s="55"/>
      <c r="J33" s="55"/>
      <c r="K33" s="24">
        <f t="shared" si="13"/>
        <v>0</v>
      </c>
    </row>
    <row r="34" spans="1:11" ht="93">
      <c r="A34" s="57" t="s">
        <v>76</v>
      </c>
      <c r="B34" s="68"/>
      <c r="C34" s="68"/>
      <c r="D34" s="68"/>
      <c r="E34" s="58">
        <f aca="true" t="shared" si="14" ref="E34:E42">F34</f>
        <v>14.5</v>
      </c>
      <c r="F34" s="58">
        <v>14.5</v>
      </c>
      <c r="G34" s="58"/>
      <c r="H34" s="55">
        <f aca="true" t="shared" si="15" ref="H34:H41">I34</f>
        <v>14.5</v>
      </c>
      <c r="I34" s="55">
        <v>14.5</v>
      </c>
      <c r="J34" s="55"/>
      <c r="K34" s="24">
        <f t="shared" si="13"/>
        <v>100</v>
      </c>
    </row>
    <row r="35" spans="1:11" ht="153" customHeight="1">
      <c r="A35" s="57" t="s">
        <v>77</v>
      </c>
      <c r="B35" s="68"/>
      <c r="C35" s="68"/>
      <c r="D35" s="68"/>
      <c r="E35" s="58">
        <f t="shared" si="14"/>
        <v>704.7</v>
      </c>
      <c r="F35" s="58">
        <v>704.7</v>
      </c>
      <c r="G35" s="58"/>
      <c r="H35" s="55">
        <f t="shared" si="15"/>
        <v>259.8</v>
      </c>
      <c r="I35" s="55">
        <v>259.8</v>
      </c>
      <c r="J35" s="55"/>
      <c r="K35" s="24">
        <f t="shared" si="13"/>
        <v>36.866751809280544</v>
      </c>
    </row>
    <row r="36" spans="1:11" ht="93">
      <c r="A36" s="56" t="s">
        <v>83</v>
      </c>
      <c r="B36" s="59"/>
      <c r="C36" s="60"/>
      <c r="D36" s="60"/>
      <c r="E36" s="58">
        <f t="shared" si="14"/>
        <v>17725</v>
      </c>
      <c r="F36" s="58">
        <v>17725</v>
      </c>
      <c r="G36" s="58"/>
      <c r="H36" s="55">
        <f t="shared" si="15"/>
        <v>7200</v>
      </c>
      <c r="I36" s="55">
        <v>7200</v>
      </c>
      <c r="J36" s="55"/>
      <c r="K36" s="24">
        <f>SUM(H36/E36*100)</f>
        <v>40.62059238363893</v>
      </c>
    </row>
    <row r="37" spans="1:24" ht="141" customHeight="1">
      <c r="A37" s="56" t="s">
        <v>84</v>
      </c>
      <c r="B37" s="59"/>
      <c r="C37" s="60"/>
      <c r="D37" s="60"/>
      <c r="E37" s="58">
        <f t="shared" si="14"/>
        <v>27020</v>
      </c>
      <c r="F37" s="58">
        <v>27020</v>
      </c>
      <c r="G37" s="58"/>
      <c r="H37" s="55">
        <f t="shared" si="15"/>
        <v>0</v>
      </c>
      <c r="I37" s="55"/>
      <c r="J37" s="55"/>
      <c r="K37" s="24">
        <f>SUM(H37/E37*100)</f>
        <v>0</v>
      </c>
      <c r="M37" s="9"/>
      <c r="N37" s="52"/>
      <c r="O37" s="8"/>
      <c r="P37" s="8"/>
      <c r="Q37" s="52"/>
      <c r="R37" s="8"/>
      <c r="S37" s="8"/>
      <c r="T37" s="52"/>
      <c r="U37" s="10"/>
      <c r="V37" s="10"/>
      <c r="W37" s="8"/>
      <c r="X37" s="8"/>
    </row>
    <row r="38" spans="1:24" ht="234" customHeight="1">
      <c r="A38" s="56" t="s">
        <v>99</v>
      </c>
      <c r="B38" s="59"/>
      <c r="C38" s="60"/>
      <c r="D38" s="60"/>
      <c r="E38" s="58">
        <f>F38</f>
        <v>3093.9</v>
      </c>
      <c r="F38" s="58">
        <v>3093.9</v>
      </c>
      <c r="G38" s="58"/>
      <c r="H38" s="55">
        <f>I38</f>
        <v>0</v>
      </c>
      <c r="I38" s="55"/>
      <c r="J38" s="55"/>
      <c r="K38" s="24">
        <f>SUM(H38/E38*100)</f>
        <v>0</v>
      </c>
      <c r="M38" s="9"/>
      <c r="N38" s="52"/>
      <c r="O38" s="8"/>
      <c r="P38" s="8"/>
      <c r="Q38" s="52"/>
      <c r="R38" s="8"/>
      <c r="S38" s="8"/>
      <c r="T38" s="52"/>
      <c r="U38" s="10"/>
      <c r="V38" s="10"/>
      <c r="W38" s="8"/>
      <c r="X38" s="8"/>
    </row>
    <row r="39" spans="1:24" ht="30" customHeight="1">
      <c r="A39" s="53" t="s">
        <v>45</v>
      </c>
      <c r="B39" s="53"/>
      <c r="C39" s="53"/>
      <c r="D39" s="53"/>
      <c r="E39" s="61">
        <f t="shared" si="14"/>
        <v>100577.09999999999</v>
      </c>
      <c r="F39" s="54">
        <f>F40+F41+F42+F43+F44+F45+F46+F47+F48+F49+F50+F51+F52+F53+F54+F55+F56</f>
        <v>100577.09999999999</v>
      </c>
      <c r="G39" s="54">
        <f>G40+G41+G42+G43+G44+G45+G46+G47+G48+G49+G50+G51+G52+G53+G54+G55+G56</f>
        <v>598.7</v>
      </c>
      <c r="H39" s="54">
        <f>H40+H41+H42+H43+H44+H45+H46+H47+H48+H49+H50+H51+H52+H53+H54+H55+H56</f>
        <v>33538.90000000001</v>
      </c>
      <c r="I39" s="54">
        <f>I40+I41+I42+I43+I44+I45+I46+I47+I48+I49+I50+I51+I52+I53+I54+I55+I56</f>
        <v>33538.90000000001</v>
      </c>
      <c r="J39" s="54">
        <f>J40+J41+J42+J43+J44+J45+J46+J47+J48+J49+J50+J51+J52+J53+J54+J55+J56</f>
        <v>264.8</v>
      </c>
      <c r="K39" s="23">
        <f t="shared" si="13"/>
        <v>33.34645759322948</v>
      </c>
      <c r="M39" s="9"/>
      <c r="N39" s="52"/>
      <c r="O39" s="8"/>
      <c r="P39" s="8"/>
      <c r="Q39" s="52"/>
      <c r="R39" s="8"/>
      <c r="S39" s="8"/>
      <c r="T39" s="52"/>
      <c r="U39" s="10"/>
      <c r="V39" s="10"/>
      <c r="W39" s="8"/>
      <c r="X39" s="8"/>
    </row>
    <row r="40" spans="1:24" ht="92.25" customHeight="1">
      <c r="A40" s="68" t="s">
        <v>85</v>
      </c>
      <c r="B40" s="68"/>
      <c r="C40" s="68"/>
      <c r="D40" s="68"/>
      <c r="E40" s="58">
        <f>F40</f>
        <v>983.3</v>
      </c>
      <c r="F40" s="55">
        <v>983.3</v>
      </c>
      <c r="G40" s="55"/>
      <c r="H40" s="55">
        <f>I40</f>
        <v>0</v>
      </c>
      <c r="I40" s="55"/>
      <c r="J40" s="55"/>
      <c r="K40" s="24">
        <f t="shared" si="13"/>
        <v>0</v>
      </c>
      <c r="M40" s="9"/>
      <c r="N40" s="52"/>
      <c r="O40" s="8"/>
      <c r="P40" s="8"/>
      <c r="Q40" s="52"/>
      <c r="R40" s="8"/>
      <c r="S40" s="8"/>
      <c r="T40" s="52"/>
      <c r="U40" s="10"/>
      <c r="V40" s="10"/>
      <c r="W40" s="8"/>
      <c r="X40" s="8"/>
    </row>
    <row r="41" spans="1:11" ht="107.25" customHeight="1">
      <c r="A41" s="68" t="s">
        <v>79</v>
      </c>
      <c r="B41" s="53"/>
      <c r="C41" s="53"/>
      <c r="D41" s="53"/>
      <c r="E41" s="58">
        <f>F41</f>
        <v>31.4</v>
      </c>
      <c r="F41" s="55">
        <v>31.4</v>
      </c>
      <c r="G41" s="55"/>
      <c r="H41" s="55">
        <f t="shared" si="15"/>
        <v>31.4</v>
      </c>
      <c r="I41" s="55">
        <v>31.4</v>
      </c>
      <c r="J41" s="55"/>
      <c r="K41" s="24">
        <f t="shared" si="13"/>
        <v>100</v>
      </c>
    </row>
    <row r="42" spans="1:11" ht="62.25">
      <c r="A42" s="29" t="s">
        <v>51</v>
      </c>
      <c r="B42" s="28"/>
      <c r="C42" s="28"/>
      <c r="D42" s="28"/>
      <c r="E42" s="26">
        <f t="shared" si="14"/>
        <v>1290.2</v>
      </c>
      <c r="F42" s="16">
        <v>1290.2</v>
      </c>
      <c r="G42" s="19"/>
      <c r="H42" s="24">
        <f>I42</f>
        <v>279.1</v>
      </c>
      <c r="I42" s="16">
        <v>279.1</v>
      </c>
      <c r="J42" s="16"/>
      <c r="K42" s="24">
        <f t="shared" si="13"/>
        <v>21.632305068981555</v>
      </c>
    </row>
    <row r="43" spans="1:11" ht="62.25" customHeight="1">
      <c r="A43" s="27" t="s">
        <v>26</v>
      </c>
      <c r="B43" s="28"/>
      <c r="C43" s="28"/>
      <c r="D43" s="28"/>
      <c r="E43" s="15">
        <f>F43</f>
        <v>397.6</v>
      </c>
      <c r="F43" s="16">
        <v>397.6</v>
      </c>
      <c r="G43" s="19">
        <v>397.6</v>
      </c>
      <c r="H43" s="24">
        <f>I43</f>
        <v>198.8</v>
      </c>
      <c r="I43" s="16">
        <v>198.8</v>
      </c>
      <c r="J43" s="16">
        <v>198.8</v>
      </c>
      <c r="K43" s="24">
        <f t="shared" si="13"/>
        <v>50</v>
      </c>
    </row>
    <row r="44" spans="1:11" ht="63" customHeight="1">
      <c r="A44" s="27" t="s">
        <v>41</v>
      </c>
      <c r="B44" s="28"/>
      <c r="C44" s="28"/>
      <c r="D44" s="28"/>
      <c r="E44" s="15">
        <f>SUM(F44:G44)</f>
        <v>568.7</v>
      </c>
      <c r="F44" s="16">
        <v>568.7</v>
      </c>
      <c r="G44" s="19"/>
      <c r="H44" s="24">
        <f>I44</f>
        <v>188.2</v>
      </c>
      <c r="I44" s="16">
        <v>188.2</v>
      </c>
      <c r="J44" s="16"/>
      <c r="K44" s="24">
        <f t="shared" si="13"/>
        <v>33.09301916652013</v>
      </c>
    </row>
    <row r="45" spans="1:11" ht="124.5" customHeight="1">
      <c r="A45" s="27" t="s">
        <v>44</v>
      </c>
      <c r="B45" s="28"/>
      <c r="C45" s="28"/>
      <c r="D45" s="28"/>
      <c r="E45" s="15">
        <f>F45</f>
        <v>4158.2</v>
      </c>
      <c r="F45" s="16">
        <v>4158.2</v>
      </c>
      <c r="G45" s="19"/>
      <c r="H45" s="24">
        <f>I45</f>
        <v>0</v>
      </c>
      <c r="I45" s="16"/>
      <c r="J45" s="16"/>
      <c r="K45" s="24">
        <f t="shared" si="13"/>
        <v>0</v>
      </c>
    </row>
    <row r="46" spans="1:11" ht="326.25" customHeight="1">
      <c r="A46" s="25" t="s">
        <v>52</v>
      </c>
      <c r="B46" s="28"/>
      <c r="C46" s="28"/>
      <c r="D46" s="28"/>
      <c r="E46" s="15">
        <f aca="true" t="shared" si="16" ref="E46:E51">SUM(F46:G46)</f>
        <v>46717.2</v>
      </c>
      <c r="F46" s="16">
        <v>46717.2</v>
      </c>
      <c r="G46" s="19"/>
      <c r="H46" s="24">
        <f aca="true" t="shared" si="17" ref="H46:H51">I46</f>
        <v>17258</v>
      </c>
      <c r="I46" s="16">
        <v>17258</v>
      </c>
      <c r="J46" s="16"/>
      <c r="K46" s="24">
        <f t="shared" si="13"/>
        <v>36.9414262841095</v>
      </c>
    </row>
    <row r="47" spans="1:11" ht="96" customHeight="1">
      <c r="A47" s="30" t="s">
        <v>48</v>
      </c>
      <c r="B47" s="28"/>
      <c r="C47" s="28"/>
      <c r="D47" s="28"/>
      <c r="E47" s="15">
        <f t="shared" si="16"/>
        <v>8219.8</v>
      </c>
      <c r="F47" s="16">
        <v>8219.8</v>
      </c>
      <c r="G47" s="19"/>
      <c r="H47" s="24">
        <f t="shared" si="17"/>
        <v>2732.4</v>
      </c>
      <c r="I47" s="16">
        <v>2732.4</v>
      </c>
      <c r="J47" s="16"/>
      <c r="K47" s="24">
        <f t="shared" si="13"/>
        <v>33.24168471252342</v>
      </c>
    </row>
    <row r="48" spans="1:11" ht="150" customHeight="1">
      <c r="A48" s="50" t="s">
        <v>81</v>
      </c>
      <c r="B48" s="21"/>
      <c r="C48" s="21"/>
      <c r="D48" s="21"/>
      <c r="E48" s="15">
        <f>F48</f>
        <v>94.7</v>
      </c>
      <c r="F48" s="16">
        <v>94.7</v>
      </c>
      <c r="G48" s="19"/>
      <c r="H48" s="24">
        <f t="shared" si="17"/>
        <v>37.9</v>
      </c>
      <c r="I48" s="16">
        <v>37.9</v>
      </c>
      <c r="J48" s="16"/>
      <c r="K48" s="24">
        <f t="shared" si="13"/>
        <v>40.021119324181626</v>
      </c>
    </row>
    <row r="49" spans="1:11" ht="374.25">
      <c r="A49" s="31" t="s">
        <v>64</v>
      </c>
      <c r="B49" s="28"/>
      <c r="C49" s="28"/>
      <c r="D49" s="28"/>
      <c r="E49" s="15">
        <f t="shared" si="16"/>
        <v>98.6</v>
      </c>
      <c r="F49" s="19">
        <v>98.6</v>
      </c>
      <c r="G49" s="19"/>
      <c r="H49" s="19">
        <f t="shared" si="17"/>
        <v>0</v>
      </c>
      <c r="I49" s="19"/>
      <c r="J49" s="19"/>
      <c r="K49" s="19">
        <f t="shared" si="13"/>
        <v>0</v>
      </c>
    </row>
    <row r="50" spans="1:11" ht="84" customHeight="1">
      <c r="A50" s="27" t="s">
        <v>43</v>
      </c>
      <c r="B50" s="28"/>
      <c r="C50" s="28"/>
      <c r="D50" s="28"/>
      <c r="E50" s="15">
        <f t="shared" si="16"/>
        <v>21369.8</v>
      </c>
      <c r="F50" s="16">
        <v>21369.8</v>
      </c>
      <c r="G50" s="19"/>
      <c r="H50" s="24">
        <f t="shared" si="17"/>
        <v>7807.2</v>
      </c>
      <c r="I50" s="16">
        <v>7807.2</v>
      </c>
      <c r="J50" s="16"/>
      <c r="K50" s="24">
        <f t="shared" si="13"/>
        <v>36.533800035564205</v>
      </c>
    </row>
    <row r="51" spans="1:11" ht="156">
      <c r="A51" s="27" t="s">
        <v>42</v>
      </c>
      <c r="B51" s="28"/>
      <c r="C51" s="28"/>
      <c r="D51" s="28"/>
      <c r="E51" s="15">
        <f t="shared" si="16"/>
        <v>335.3</v>
      </c>
      <c r="F51" s="16">
        <v>335.3</v>
      </c>
      <c r="G51" s="19"/>
      <c r="H51" s="24">
        <f t="shared" si="17"/>
        <v>110</v>
      </c>
      <c r="I51" s="16">
        <v>110</v>
      </c>
      <c r="J51" s="16"/>
      <c r="K51" s="24">
        <f t="shared" si="13"/>
        <v>32.80644199224575</v>
      </c>
    </row>
    <row r="52" spans="1:11" ht="78">
      <c r="A52" s="27" t="s">
        <v>73</v>
      </c>
      <c r="B52" s="28"/>
      <c r="C52" s="28"/>
      <c r="D52" s="28"/>
      <c r="E52" s="15">
        <f>F52</f>
        <v>2020.5</v>
      </c>
      <c r="F52" s="16">
        <v>2020.5</v>
      </c>
      <c r="G52" s="19">
        <v>200.6</v>
      </c>
      <c r="H52" s="24">
        <f>I52</f>
        <v>670.7</v>
      </c>
      <c r="I52" s="16">
        <v>670.7</v>
      </c>
      <c r="J52" s="16">
        <v>66</v>
      </c>
      <c r="K52" s="24">
        <f t="shared" si="13"/>
        <v>33.19475377381836</v>
      </c>
    </row>
    <row r="53" spans="1:11" ht="78">
      <c r="A53" s="27" t="s">
        <v>69</v>
      </c>
      <c r="B53" s="28"/>
      <c r="C53" s="28"/>
      <c r="D53" s="28"/>
      <c r="E53" s="15">
        <f>SUM(F53:G53)</f>
        <v>13542</v>
      </c>
      <c r="F53" s="16">
        <v>13542</v>
      </c>
      <c r="G53" s="19"/>
      <c r="H53" s="24">
        <f>I53</f>
        <v>4017.3</v>
      </c>
      <c r="I53" s="16">
        <v>4017.3</v>
      </c>
      <c r="J53" s="16"/>
      <c r="K53" s="24">
        <f t="shared" si="13"/>
        <v>29.665485157288433</v>
      </c>
    </row>
    <row r="54" spans="1:11" ht="126" customHeight="1">
      <c r="A54" s="27" t="s">
        <v>62</v>
      </c>
      <c r="B54" s="28"/>
      <c r="C54" s="28"/>
      <c r="D54" s="28"/>
      <c r="E54" s="15">
        <f>SUM(F54:G54)</f>
        <v>711.7</v>
      </c>
      <c r="F54" s="16">
        <v>711.7</v>
      </c>
      <c r="G54" s="19"/>
      <c r="H54" s="24">
        <f>I54</f>
        <v>207.9</v>
      </c>
      <c r="I54" s="16">
        <v>207.9</v>
      </c>
      <c r="J54" s="16"/>
      <c r="K54" s="24">
        <f t="shared" si="13"/>
        <v>29.211746522411126</v>
      </c>
    </row>
    <row r="55" spans="1:13" s="3" customFormat="1" ht="147" customHeight="1">
      <c r="A55" s="27" t="s">
        <v>65</v>
      </c>
      <c r="B55" s="28"/>
      <c r="C55" s="28"/>
      <c r="D55" s="28"/>
      <c r="E55" s="15">
        <f>SUM(F55:G55)</f>
        <v>36.1</v>
      </c>
      <c r="F55" s="16">
        <v>36.1</v>
      </c>
      <c r="G55" s="19"/>
      <c r="H55" s="24">
        <f>I55</f>
        <v>0</v>
      </c>
      <c r="I55" s="16"/>
      <c r="J55" s="16"/>
      <c r="K55" s="24">
        <f t="shared" si="13"/>
        <v>0</v>
      </c>
      <c r="M55" s="7"/>
    </row>
    <row r="56" spans="1:13" s="3" customFormat="1" ht="143.25" customHeight="1">
      <c r="A56" s="27" t="s">
        <v>63</v>
      </c>
      <c r="B56" s="28"/>
      <c r="C56" s="28"/>
      <c r="D56" s="28"/>
      <c r="E56" s="15">
        <f>F56</f>
        <v>2</v>
      </c>
      <c r="F56" s="16">
        <v>2</v>
      </c>
      <c r="G56" s="19">
        <v>0.5</v>
      </c>
      <c r="H56" s="24">
        <f>I56</f>
        <v>0</v>
      </c>
      <c r="I56" s="16"/>
      <c r="J56" s="16"/>
      <c r="K56" s="24">
        <f t="shared" si="13"/>
        <v>0</v>
      </c>
      <c r="M56" s="7"/>
    </row>
    <row r="57" spans="1:13" s="3" customFormat="1" ht="23.25" customHeight="1">
      <c r="A57" s="32" t="s">
        <v>27</v>
      </c>
      <c r="B57" s="33"/>
      <c r="C57" s="33"/>
      <c r="D57" s="33"/>
      <c r="E57" s="18">
        <f aca="true" t="shared" si="18" ref="E57:J57">E58+E59+E60+E61</f>
        <v>728.3</v>
      </c>
      <c r="F57" s="18">
        <f t="shared" si="18"/>
        <v>952.3</v>
      </c>
      <c r="G57" s="18">
        <f t="shared" si="18"/>
        <v>6636.2</v>
      </c>
      <c r="H57" s="18">
        <f t="shared" si="18"/>
        <v>0</v>
      </c>
      <c r="I57" s="18">
        <f t="shared" si="18"/>
        <v>112</v>
      </c>
      <c r="J57" s="18">
        <f t="shared" si="18"/>
        <v>1184.2</v>
      </c>
      <c r="K57" s="23">
        <f t="shared" si="13"/>
        <v>0</v>
      </c>
      <c r="M57" s="7"/>
    </row>
    <row r="58" spans="1:13" s="3" customFormat="1" ht="111.75" customHeight="1">
      <c r="A58" s="34" t="s">
        <v>67</v>
      </c>
      <c r="B58" s="35"/>
      <c r="C58" s="35"/>
      <c r="D58" s="35"/>
      <c r="E58" s="17">
        <v>0</v>
      </c>
      <c r="F58" s="17">
        <v>224</v>
      </c>
      <c r="G58" s="17"/>
      <c r="H58" s="17">
        <v>0</v>
      </c>
      <c r="I58" s="17">
        <v>112</v>
      </c>
      <c r="J58" s="17"/>
      <c r="K58" s="23"/>
      <c r="M58" s="7"/>
    </row>
    <row r="59" spans="1:13" s="3" customFormat="1" ht="123" customHeight="1">
      <c r="A59" s="87" t="s">
        <v>100</v>
      </c>
      <c r="B59" s="35"/>
      <c r="C59" s="35"/>
      <c r="D59" s="35"/>
      <c r="E59" s="17">
        <f>F59</f>
        <v>705</v>
      </c>
      <c r="F59" s="17">
        <v>705</v>
      </c>
      <c r="G59" s="17"/>
      <c r="H59" s="17">
        <f>I59</f>
        <v>0</v>
      </c>
      <c r="I59" s="17"/>
      <c r="J59" s="17"/>
      <c r="K59" s="23"/>
      <c r="M59" s="7"/>
    </row>
    <row r="60" spans="1:13" s="3" customFormat="1" ht="141" customHeight="1">
      <c r="A60" s="87" t="s">
        <v>101</v>
      </c>
      <c r="B60" s="35"/>
      <c r="C60" s="35"/>
      <c r="D60" s="35"/>
      <c r="E60" s="17">
        <f>F60</f>
        <v>23.3</v>
      </c>
      <c r="F60" s="17">
        <v>23.3</v>
      </c>
      <c r="G60" s="17"/>
      <c r="H60" s="17">
        <f>I60</f>
        <v>0</v>
      </c>
      <c r="I60" s="17"/>
      <c r="J60" s="17"/>
      <c r="K60" s="23"/>
      <c r="M60" s="7"/>
    </row>
    <row r="61" spans="1:13" s="3" customFormat="1" ht="124.5">
      <c r="A61" s="34" t="s">
        <v>78</v>
      </c>
      <c r="B61" s="35"/>
      <c r="C61" s="35"/>
      <c r="D61" s="35"/>
      <c r="E61" s="17">
        <v>0</v>
      </c>
      <c r="F61" s="17"/>
      <c r="G61" s="17">
        <v>6636.2</v>
      </c>
      <c r="H61" s="17">
        <v>0</v>
      </c>
      <c r="I61" s="17"/>
      <c r="J61" s="17">
        <v>1184.2</v>
      </c>
      <c r="K61" s="23"/>
      <c r="M61" s="7"/>
    </row>
    <row r="62" spans="1:13" s="62" customFormat="1" ht="60" customHeight="1">
      <c r="A62" s="32" t="s">
        <v>86</v>
      </c>
      <c r="B62" s="33"/>
      <c r="C62" s="33"/>
      <c r="D62" s="33"/>
      <c r="E62" s="18">
        <f aca="true" t="shared" si="19" ref="E62:J62">E63+E64</f>
        <v>-14.9</v>
      </c>
      <c r="F62" s="18">
        <f t="shared" si="19"/>
        <v>-14.9</v>
      </c>
      <c r="G62" s="18">
        <f t="shared" si="19"/>
        <v>0</v>
      </c>
      <c r="H62" s="18">
        <f t="shared" si="19"/>
        <v>-24.9</v>
      </c>
      <c r="I62" s="18">
        <f t="shared" si="19"/>
        <v>-24.9</v>
      </c>
      <c r="J62" s="18">
        <f t="shared" si="19"/>
        <v>0</v>
      </c>
      <c r="K62" s="23">
        <f t="shared" si="13"/>
        <v>167.11409395973155</v>
      </c>
      <c r="M62" s="63"/>
    </row>
    <row r="63" spans="1:13" s="3" customFormat="1" ht="93">
      <c r="A63" s="34" t="s">
        <v>97</v>
      </c>
      <c r="B63" s="35"/>
      <c r="C63" s="35"/>
      <c r="D63" s="35"/>
      <c r="E63" s="17">
        <f>F63</f>
        <v>-12.5</v>
      </c>
      <c r="F63" s="17">
        <v>-12.5</v>
      </c>
      <c r="G63" s="17"/>
      <c r="H63" s="17">
        <f>I63</f>
        <v>-22.5</v>
      </c>
      <c r="I63" s="17">
        <v>-22.5</v>
      </c>
      <c r="J63" s="17"/>
      <c r="K63" s="24"/>
      <c r="M63" s="7"/>
    </row>
    <row r="64" spans="1:13" s="3" customFormat="1" ht="76.5" customHeight="1">
      <c r="A64" s="34" t="s">
        <v>80</v>
      </c>
      <c r="B64" s="33"/>
      <c r="C64" s="33"/>
      <c r="D64" s="33"/>
      <c r="E64" s="17">
        <f>F64</f>
        <v>-2.4</v>
      </c>
      <c r="F64" s="24">
        <v>-2.4</v>
      </c>
      <c r="G64" s="24"/>
      <c r="H64" s="24">
        <f>I64</f>
        <v>-2.4</v>
      </c>
      <c r="I64" s="16">
        <v>-2.4</v>
      </c>
      <c r="J64" s="16"/>
      <c r="K64" s="24">
        <f t="shared" si="13"/>
        <v>100</v>
      </c>
      <c r="M64" s="7"/>
    </row>
    <row r="65" spans="1:11" ht="15">
      <c r="A65" s="37" t="s">
        <v>7</v>
      </c>
      <c r="B65" s="37"/>
      <c r="C65" s="37"/>
      <c r="D65" s="37"/>
      <c r="E65" s="18">
        <f aca="true" t="shared" si="20" ref="E65:J65">SUM(E24:E25)</f>
        <v>307929.15589</v>
      </c>
      <c r="F65" s="18">
        <f t="shared" si="20"/>
        <v>288449.31289</v>
      </c>
      <c r="G65" s="18">
        <f t="shared" si="20"/>
        <v>48308.543000000005</v>
      </c>
      <c r="H65" s="18">
        <f t="shared" si="20"/>
        <v>98595.4</v>
      </c>
      <c r="I65" s="18">
        <f t="shared" si="20"/>
        <v>93126.6</v>
      </c>
      <c r="J65" s="18">
        <f t="shared" si="20"/>
        <v>13547.4</v>
      </c>
      <c r="K65" s="23">
        <f>SUM(H65/E65*100)</f>
        <v>32.018858271160504</v>
      </c>
    </row>
    <row r="66" spans="1:11" ht="15" customHeight="1">
      <c r="A66" s="38"/>
      <c r="B66" s="38"/>
      <c r="C66" s="38"/>
      <c r="D66" s="38"/>
      <c r="E66" s="39"/>
      <c r="F66" s="39"/>
      <c r="G66" s="39"/>
      <c r="H66" s="39"/>
      <c r="I66" s="39"/>
      <c r="J66" s="39"/>
      <c r="K66" s="40"/>
    </row>
    <row r="67" spans="1:11" ht="48" customHeight="1">
      <c r="A67" s="78" t="s">
        <v>16</v>
      </c>
      <c r="B67" s="41"/>
      <c r="C67" s="41"/>
      <c r="D67" s="41"/>
      <c r="E67" s="79" t="s">
        <v>106</v>
      </c>
      <c r="F67" s="73" t="s">
        <v>36</v>
      </c>
      <c r="G67" s="73"/>
      <c r="H67" s="79" t="s">
        <v>104</v>
      </c>
      <c r="I67" s="73" t="s">
        <v>36</v>
      </c>
      <c r="J67" s="73"/>
      <c r="K67" s="79" t="s">
        <v>53</v>
      </c>
    </row>
    <row r="68" spans="1:11" ht="15">
      <c r="A68" s="78"/>
      <c r="B68" s="41"/>
      <c r="C68" s="41"/>
      <c r="D68" s="41"/>
      <c r="E68" s="80"/>
      <c r="F68" s="71" t="s">
        <v>54</v>
      </c>
      <c r="G68" s="72" t="s">
        <v>55</v>
      </c>
      <c r="H68" s="80"/>
      <c r="I68" s="71" t="s">
        <v>54</v>
      </c>
      <c r="J68" s="72" t="s">
        <v>55</v>
      </c>
      <c r="K68" s="80"/>
    </row>
    <row r="69" spans="1:11" ht="15">
      <c r="A69" s="78"/>
      <c r="B69" s="41"/>
      <c r="C69" s="41"/>
      <c r="D69" s="41"/>
      <c r="E69" s="81"/>
      <c r="F69" s="71"/>
      <c r="G69" s="72"/>
      <c r="H69" s="81"/>
      <c r="I69" s="71"/>
      <c r="J69" s="72"/>
      <c r="K69" s="81"/>
    </row>
    <row r="70" spans="1:11" ht="15">
      <c r="A70" s="37" t="s">
        <v>9</v>
      </c>
      <c r="B70" s="37"/>
      <c r="C70" s="37"/>
      <c r="D70" s="37"/>
      <c r="E70" s="18">
        <v>46332.3</v>
      </c>
      <c r="F70" s="18">
        <v>37983.7</v>
      </c>
      <c r="G70" s="18">
        <v>8773.7</v>
      </c>
      <c r="H70" s="18">
        <v>13768</v>
      </c>
      <c r="I70" s="18">
        <v>11577.4</v>
      </c>
      <c r="J70" s="66">
        <v>2368.6</v>
      </c>
      <c r="K70" s="23">
        <f>SUM(H70/E70*100)</f>
        <v>29.71577063948908</v>
      </c>
    </row>
    <row r="71" spans="1:11" ht="15">
      <c r="A71" s="37" t="s">
        <v>10</v>
      </c>
      <c r="B71" s="37"/>
      <c r="C71" s="37"/>
      <c r="D71" s="37"/>
      <c r="E71" s="18">
        <v>397.6</v>
      </c>
      <c r="F71" s="23">
        <v>397.6</v>
      </c>
      <c r="G71" s="23">
        <v>397.6</v>
      </c>
      <c r="H71" s="18">
        <v>87.2</v>
      </c>
      <c r="I71" s="36">
        <v>198.8</v>
      </c>
      <c r="J71" s="36">
        <v>87.1</v>
      </c>
      <c r="K71" s="23">
        <f>SUM(H71/E71*100)</f>
        <v>21.93158953722334</v>
      </c>
    </row>
    <row r="72" spans="1:13" s="62" customFormat="1" ht="30.75">
      <c r="A72" s="37" t="s">
        <v>82</v>
      </c>
      <c r="B72" s="37"/>
      <c r="C72" s="37"/>
      <c r="D72" s="37"/>
      <c r="E72" s="18">
        <f>F72+G72</f>
        <v>1769.2</v>
      </c>
      <c r="F72" s="23">
        <v>1149.2</v>
      </c>
      <c r="G72" s="23">
        <v>620</v>
      </c>
      <c r="H72" s="18">
        <f>I72+J72</f>
        <v>482</v>
      </c>
      <c r="I72" s="36">
        <v>364.3</v>
      </c>
      <c r="J72" s="36">
        <v>117.7</v>
      </c>
      <c r="K72" s="23">
        <f>SUM(H72/E72*100)</f>
        <v>27.24395206873163</v>
      </c>
      <c r="M72" s="63"/>
    </row>
    <row r="73" spans="1:11" ht="15">
      <c r="A73" s="37" t="s">
        <v>87</v>
      </c>
      <c r="B73" s="37"/>
      <c r="C73" s="37"/>
      <c r="D73" s="37"/>
      <c r="E73" s="18">
        <f aca="true" t="shared" si="21" ref="E73:J73">E74+E75+E76</f>
        <v>59177.7</v>
      </c>
      <c r="F73" s="18">
        <f t="shared" si="21"/>
        <v>48975.1</v>
      </c>
      <c r="G73" s="18">
        <f t="shared" si="21"/>
        <v>13393.3</v>
      </c>
      <c r="H73" s="18">
        <f t="shared" si="21"/>
        <v>6165.1</v>
      </c>
      <c r="I73" s="18">
        <f t="shared" si="21"/>
        <v>4607.8</v>
      </c>
      <c r="J73" s="18">
        <f t="shared" si="21"/>
        <v>2741.6</v>
      </c>
      <c r="K73" s="23">
        <f>SUM(H73/E73*100)</f>
        <v>10.417944597373674</v>
      </c>
    </row>
    <row r="74" spans="1:11" ht="15">
      <c r="A74" s="64" t="s">
        <v>90</v>
      </c>
      <c r="B74" s="41"/>
      <c r="C74" s="41"/>
      <c r="D74" s="41"/>
      <c r="E74" s="17">
        <f>F74</f>
        <v>113.6</v>
      </c>
      <c r="F74" s="24">
        <v>113.6</v>
      </c>
      <c r="G74" s="24"/>
      <c r="H74" s="17">
        <f>I74</f>
        <v>0</v>
      </c>
      <c r="I74" s="19"/>
      <c r="J74" s="16"/>
      <c r="K74" s="24">
        <f>SUM(H74/E74*100)</f>
        <v>0</v>
      </c>
    </row>
    <row r="75" spans="1:11" ht="30.75">
      <c r="A75" s="64" t="s">
        <v>91</v>
      </c>
      <c r="B75" s="41"/>
      <c r="C75" s="41"/>
      <c r="D75" s="41"/>
      <c r="E75" s="17">
        <v>57836.1</v>
      </c>
      <c r="F75" s="24">
        <v>47833.5</v>
      </c>
      <c r="G75" s="24">
        <v>13193.3</v>
      </c>
      <c r="H75" s="17">
        <v>6046.6</v>
      </c>
      <c r="I75" s="16">
        <v>4489.3</v>
      </c>
      <c r="J75" s="16">
        <v>2741.6</v>
      </c>
      <c r="K75" s="24">
        <f aca="true" t="shared" si="22" ref="K75:K95">SUM(H75/E75*100)</f>
        <v>10.454715999176987</v>
      </c>
    </row>
    <row r="76" spans="1:11" ht="30" customHeight="1">
      <c r="A76" s="64" t="s">
        <v>92</v>
      </c>
      <c r="B76" s="41"/>
      <c r="C76" s="41"/>
      <c r="D76" s="41"/>
      <c r="E76" s="17">
        <f>F76+G76</f>
        <v>1228</v>
      </c>
      <c r="F76" s="67">
        <v>1028</v>
      </c>
      <c r="G76" s="24">
        <v>200</v>
      </c>
      <c r="H76" s="17">
        <f>I76+J76</f>
        <v>118.5</v>
      </c>
      <c r="I76" s="16">
        <v>118.5</v>
      </c>
      <c r="J76" s="16"/>
      <c r="K76" s="24">
        <f t="shared" si="22"/>
        <v>9.64983713355049</v>
      </c>
    </row>
    <row r="77" spans="1:13" s="62" customFormat="1" ht="14.25" customHeight="1">
      <c r="A77" s="37" t="s">
        <v>88</v>
      </c>
      <c r="B77" s="37"/>
      <c r="C77" s="37"/>
      <c r="D77" s="37"/>
      <c r="E77" s="18">
        <f aca="true" t="shared" si="23" ref="E77:J77">E78+E79+E80</f>
        <v>36563.5</v>
      </c>
      <c r="F77" s="18">
        <f t="shared" si="23"/>
        <v>8953.2</v>
      </c>
      <c r="G77" s="18">
        <f t="shared" si="23"/>
        <v>31055.7</v>
      </c>
      <c r="H77" s="18">
        <f t="shared" si="23"/>
        <v>6306.7</v>
      </c>
      <c r="I77" s="18">
        <f t="shared" si="23"/>
        <v>743.2</v>
      </c>
      <c r="J77" s="18">
        <f t="shared" si="23"/>
        <v>5563.5</v>
      </c>
      <c r="K77" s="24">
        <f t="shared" si="22"/>
        <v>17.248622259904003</v>
      </c>
      <c r="M77" s="63"/>
    </row>
    <row r="78" spans="1:13" s="62" customFormat="1" ht="15">
      <c r="A78" s="64" t="s">
        <v>89</v>
      </c>
      <c r="B78" s="41"/>
      <c r="C78" s="41"/>
      <c r="D78" s="41"/>
      <c r="E78" s="17">
        <v>2136.1</v>
      </c>
      <c r="F78" s="24">
        <v>1956.1</v>
      </c>
      <c r="G78" s="24">
        <v>285</v>
      </c>
      <c r="H78" s="17">
        <f>I78+J78</f>
        <v>360.3</v>
      </c>
      <c r="I78" s="16">
        <v>244.1</v>
      </c>
      <c r="J78" s="16">
        <v>116.2</v>
      </c>
      <c r="K78" s="24">
        <f t="shared" si="22"/>
        <v>16.867187865736625</v>
      </c>
      <c r="M78" s="63"/>
    </row>
    <row r="79" spans="1:13" s="62" customFormat="1" ht="15">
      <c r="A79" s="64" t="s">
        <v>93</v>
      </c>
      <c r="B79" s="41"/>
      <c r="C79" s="41"/>
      <c r="D79" s="41"/>
      <c r="E79" s="17">
        <v>11945.5</v>
      </c>
      <c r="F79" s="24">
        <v>6997.1</v>
      </c>
      <c r="G79" s="24">
        <v>8288.8</v>
      </c>
      <c r="H79" s="17">
        <f>I79+J79</f>
        <v>1652</v>
      </c>
      <c r="I79" s="16">
        <v>499.1</v>
      </c>
      <c r="J79" s="16">
        <v>1152.9</v>
      </c>
      <c r="K79" s="24">
        <f t="shared" si="22"/>
        <v>13.829475534720187</v>
      </c>
      <c r="M79" s="63"/>
    </row>
    <row r="80" spans="1:12" ht="15">
      <c r="A80" s="64" t="s">
        <v>94</v>
      </c>
      <c r="B80" s="41"/>
      <c r="C80" s="41"/>
      <c r="D80" s="41"/>
      <c r="E80" s="17">
        <f>F80+G80</f>
        <v>22481.9</v>
      </c>
      <c r="F80" s="24"/>
      <c r="G80" s="24">
        <v>22481.9</v>
      </c>
      <c r="H80" s="17">
        <f>I80+J80</f>
        <v>4294.4</v>
      </c>
      <c r="I80" s="16"/>
      <c r="J80" s="16">
        <v>4294.4</v>
      </c>
      <c r="K80" s="24">
        <f t="shared" si="22"/>
        <v>19.10158838888172</v>
      </c>
      <c r="L80" s="1" t="s">
        <v>6</v>
      </c>
    </row>
    <row r="81" spans="1:11" ht="15">
      <c r="A81" s="37" t="s">
        <v>11</v>
      </c>
      <c r="B81" s="37"/>
      <c r="C81" s="37"/>
      <c r="D81" s="37"/>
      <c r="E81" s="18">
        <f>E82+E83+E84+E85+E86</f>
        <v>111881.6</v>
      </c>
      <c r="F81" s="18">
        <f>F82+F83+F84+F85+F86</f>
        <v>111817.6</v>
      </c>
      <c r="G81" s="18">
        <f>G82+G83+G84+G85+G86</f>
        <v>64</v>
      </c>
      <c r="H81" s="18">
        <f>H82+H83+H84+H85+H86</f>
        <v>38139.4</v>
      </c>
      <c r="I81" s="18">
        <f>I82+I83+I84+I85+I86</f>
        <v>38123.3</v>
      </c>
      <c r="J81" s="18">
        <f>J82+J83+J85+J86</f>
        <v>16.1</v>
      </c>
      <c r="K81" s="23">
        <f t="shared" si="22"/>
        <v>34.089072734033124</v>
      </c>
    </row>
    <row r="82" spans="1:11" ht="15.75" customHeight="1">
      <c r="A82" s="41" t="s">
        <v>17</v>
      </c>
      <c r="B82" s="41"/>
      <c r="C82" s="41"/>
      <c r="D82" s="41"/>
      <c r="E82" s="17">
        <f>SUM(F82:G82)</f>
        <v>32556.9</v>
      </c>
      <c r="F82" s="24">
        <v>32556.9</v>
      </c>
      <c r="G82" s="24"/>
      <c r="H82" s="17">
        <f>I82</f>
        <v>11126.7</v>
      </c>
      <c r="I82" s="16">
        <v>11126.7</v>
      </c>
      <c r="J82" s="16"/>
      <c r="K82" s="24">
        <f t="shared" si="22"/>
        <v>34.17616542115496</v>
      </c>
    </row>
    <row r="83" spans="1:11" ht="15">
      <c r="A83" s="41" t="s">
        <v>18</v>
      </c>
      <c r="B83" s="41"/>
      <c r="C83" s="41"/>
      <c r="D83" s="41"/>
      <c r="E83" s="17">
        <f>SUM(F83:G83)</f>
        <v>55172.2</v>
      </c>
      <c r="F83" s="24">
        <v>55172.2</v>
      </c>
      <c r="G83" s="24"/>
      <c r="H83" s="17">
        <f>I83</f>
        <v>19036.5</v>
      </c>
      <c r="I83" s="16">
        <v>19036.5</v>
      </c>
      <c r="J83" s="16"/>
      <c r="K83" s="24">
        <f t="shared" si="22"/>
        <v>34.50378995218607</v>
      </c>
    </row>
    <row r="84" spans="1:12" ht="15">
      <c r="A84" s="41" t="s">
        <v>71</v>
      </c>
      <c r="B84" s="41"/>
      <c r="C84" s="41"/>
      <c r="D84" s="41"/>
      <c r="E84" s="17">
        <f>F84</f>
        <v>11030.9</v>
      </c>
      <c r="F84" s="24">
        <v>11030.9</v>
      </c>
      <c r="G84" s="24"/>
      <c r="H84" s="17">
        <f>I84</f>
        <v>3756.1</v>
      </c>
      <c r="I84" s="16">
        <v>3756.1</v>
      </c>
      <c r="J84" s="16"/>
      <c r="K84" s="24">
        <f t="shared" si="22"/>
        <v>34.05071209058191</v>
      </c>
      <c r="L84" s="1" t="s">
        <v>6</v>
      </c>
    </row>
    <row r="85" spans="1:11" ht="30.75">
      <c r="A85" s="41" t="s">
        <v>19</v>
      </c>
      <c r="B85" s="41"/>
      <c r="C85" s="41"/>
      <c r="D85" s="41"/>
      <c r="E85" s="17">
        <f>F85+G85</f>
        <v>5007.6</v>
      </c>
      <c r="F85" s="24">
        <v>4946.6</v>
      </c>
      <c r="G85" s="24">
        <v>61</v>
      </c>
      <c r="H85" s="17">
        <f>I85+J85</f>
        <v>1704.1999999999998</v>
      </c>
      <c r="I85" s="16">
        <v>1688.1</v>
      </c>
      <c r="J85" s="16">
        <v>16.1</v>
      </c>
      <c r="K85" s="24">
        <f t="shared" si="22"/>
        <v>34.032270948158796</v>
      </c>
    </row>
    <row r="86" spans="1:11" ht="30.75">
      <c r="A86" s="41" t="s">
        <v>20</v>
      </c>
      <c r="B86" s="41"/>
      <c r="C86" s="41"/>
      <c r="D86" s="41"/>
      <c r="E86" s="17">
        <f>F86+G86</f>
        <v>8114</v>
      </c>
      <c r="F86" s="24">
        <v>8111</v>
      </c>
      <c r="G86" s="24">
        <v>3</v>
      </c>
      <c r="H86" s="17">
        <f>I86+J86</f>
        <v>2515.9</v>
      </c>
      <c r="I86" s="16">
        <v>2515.9</v>
      </c>
      <c r="J86" s="16"/>
      <c r="K86" s="24">
        <f t="shared" si="22"/>
        <v>31.0069016514666</v>
      </c>
    </row>
    <row r="87" spans="1:11" ht="15">
      <c r="A87" s="37" t="s">
        <v>31</v>
      </c>
      <c r="B87" s="37"/>
      <c r="C87" s="37"/>
      <c r="D87" s="37"/>
      <c r="E87" s="18">
        <f aca="true" t="shared" si="24" ref="E87:J87">SUM(E88:E89)</f>
        <v>44944.8</v>
      </c>
      <c r="F87" s="18">
        <f t="shared" si="24"/>
        <v>44879.8</v>
      </c>
      <c r="G87" s="18">
        <f t="shared" si="24"/>
        <v>65</v>
      </c>
      <c r="H87" s="18">
        <f>SUM(H88:H89)</f>
        <v>11880.1</v>
      </c>
      <c r="I87" s="18">
        <f t="shared" si="24"/>
        <v>11864.2</v>
      </c>
      <c r="J87" s="18">
        <f t="shared" si="24"/>
        <v>15.9</v>
      </c>
      <c r="K87" s="23">
        <f t="shared" si="22"/>
        <v>26.43264626831135</v>
      </c>
    </row>
    <row r="88" spans="1:11" ht="15">
      <c r="A88" s="41" t="s">
        <v>32</v>
      </c>
      <c r="B88" s="41"/>
      <c r="C88" s="41"/>
      <c r="D88" s="41"/>
      <c r="E88" s="17">
        <f>F88+G88</f>
        <v>34684.5</v>
      </c>
      <c r="F88" s="24">
        <v>34619.5</v>
      </c>
      <c r="G88" s="24">
        <v>65</v>
      </c>
      <c r="H88" s="17">
        <f>I88+J88</f>
        <v>8936.6</v>
      </c>
      <c r="I88" s="16">
        <v>8920.7</v>
      </c>
      <c r="J88" s="16">
        <v>15.9</v>
      </c>
      <c r="K88" s="24">
        <f t="shared" si="22"/>
        <v>25.76539953004945</v>
      </c>
    </row>
    <row r="89" spans="1:11" ht="30.75">
      <c r="A89" s="41" t="s">
        <v>33</v>
      </c>
      <c r="B89" s="41"/>
      <c r="C89" s="41"/>
      <c r="D89" s="41"/>
      <c r="E89" s="17">
        <f>SUM(F89:G89)</f>
        <v>10260.3</v>
      </c>
      <c r="F89" s="24">
        <v>10260.3</v>
      </c>
      <c r="G89" s="24"/>
      <c r="H89" s="17">
        <f>I89</f>
        <v>2943.5</v>
      </c>
      <c r="I89" s="16">
        <v>2943.5</v>
      </c>
      <c r="J89" s="16"/>
      <c r="K89" s="24">
        <f t="shared" si="22"/>
        <v>28.688244983090165</v>
      </c>
    </row>
    <row r="90" spans="1:11" ht="15">
      <c r="A90" s="37" t="s">
        <v>46</v>
      </c>
      <c r="B90" s="37"/>
      <c r="C90" s="37"/>
      <c r="D90" s="37"/>
      <c r="E90" s="18">
        <f aca="true" t="shared" si="25" ref="E90:J90">SUM(E91:E93)</f>
        <v>22608.299999999996</v>
      </c>
      <c r="F90" s="18">
        <f t="shared" si="25"/>
        <v>22145.799999999996</v>
      </c>
      <c r="G90" s="18">
        <f t="shared" si="25"/>
        <v>462.5</v>
      </c>
      <c r="H90" s="18">
        <f t="shared" si="25"/>
        <v>5055.6</v>
      </c>
      <c r="I90" s="18">
        <f t="shared" si="25"/>
        <v>4919.4</v>
      </c>
      <c r="J90" s="18">
        <f t="shared" si="25"/>
        <v>136.2</v>
      </c>
      <c r="K90" s="23">
        <f t="shared" si="22"/>
        <v>22.361699022040586</v>
      </c>
    </row>
    <row r="91" spans="1:11" ht="15">
      <c r="A91" s="41" t="s">
        <v>21</v>
      </c>
      <c r="B91" s="41"/>
      <c r="C91" s="41"/>
      <c r="D91" s="41"/>
      <c r="E91" s="17">
        <f>SUM(F91:G91)</f>
        <v>3259.1</v>
      </c>
      <c r="F91" s="24">
        <v>2796.6</v>
      </c>
      <c r="G91" s="24">
        <v>462.5</v>
      </c>
      <c r="H91" s="17">
        <f>I91+J91</f>
        <v>830.9000000000001</v>
      </c>
      <c r="I91" s="16">
        <v>694.7</v>
      </c>
      <c r="J91" s="16">
        <v>136.2</v>
      </c>
      <c r="K91" s="24">
        <f t="shared" si="22"/>
        <v>25.494768494369612</v>
      </c>
    </row>
    <row r="92" spans="1:11" ht="16.5" customHeight="1">
      <c r="A92" s="41" t="s">
        <v>22</v>
      </c>
      <c r="B92" s="41"/>
      <c r="C92" s="41"/>
      <c r="D92" s="41"/>
      <c r="E92" s="17">
        <f>SUM(F92:G92)</f>
        <v>19312.1</v>
      </c>
      <c r="F92" s="24">
        <v>19312.1</v>
      </c>
      <c r="G92" s="24"/>
      <c r="H92" s="17">
        <f>I92+J92</f>
        <v>4224.7</v>
      </c>
      <c r="I92" s="16">
        <v>4224.7</v>
      </c>
      <c r="J92" s="16"/>
      <c r="K92" s="24">
        <f t="shared" si="22"/>
        <v>21.87592234920076</v>
      </c>
    </row>
    <row r="93" spans="1:13" s="62" customFormat="1" ht="27.75" customHeight="1">
      <c r="A93" s="41" t="s">
        <v>105</v>
      </c>
      <c r="B93" s="41"/>
      <c r="C93" s="41"/>
      <c r="D93" s="41"/>
      <c r="E93" s="17">
        <f>F93</f>
        <v>37.1</v>
      </c>
      <c r="F93" s="24">
        <v>37.1</v>
      </c>
      <c r="G93" s="24"/>
      <c r="H93" s="17">
        <f>I93</f>
        <v>0</v>
      </c>
      <c r="I93" s="16"/>
      <c r="J93" s="16"/>
      <c r="K93" s="24"/>
      <c r="M93" s="63"/>
    </row>
    <row r="94" spans="1:11" ht="15">
      <c r="A94" s="37" t="s">
        <v>28</v>
      </c>
      <c r="B94" s="37"/>
      <c r="C94" s="37"/>
      <c r="D94" s="37"/>
      <c r="E94" s="18">
        <f>F94+G94</f>
        <v>2396.5</v>
      </c>
      <c r="F94" s="23">
        <v>2319.5</v>
      </c>
      <c r="G94" s="23">
        <v>77</v>
      </c>
      <c r="H94" s="18">
        <f>I94+J94</f>
        <v>930.7</v>
      </c>
      <c r="I94" s="36">
        <v>891</v>
      </c>
      <c r="J94" s="36">
        <v>39.7</v>
      </c>
      <c r="K94" s="23">
        <f t="shared" si="22"/>
        <v>38.83580221155852</v>
      </c>
    </row>
    <row r="95" spans="1:11" ht="30.75" customHeight="1">
      <c r="A95" s="37" t="s">
        <v>29</v>
      </c>
      <c r="B95" s="37"/>
      <c r="C95" s="37"/>
      <c r="D95" s="37"/>
      <c r="E95" s="18">
        <f>F95+G95</f>
        <v>56</v>
      </c>
      <c r="F95" s="23">
        <v>56</v>
      </c>
      <c r="G95" s="23"/>
      <c r="H95" s="18">
        <f>I95+J95</f>
        <v>0</v>
      </c>
      <c r="I95" s="36"/>
      <c r="J95" s="36"/>
      <c r="K95" s="23">
        <f t="shared" si="22"/>
        <v>0</v>
      </c>
    </row>
    <row r="96" spans="1:11" ht="15">
      <c r="A96" s="37" t="s">
        <v>35</v>
      </c>
      <c r="B96" s="37"/>
      <c r="C96" s="37"/>
      <c r="D96" s="37"/>
      <c r="E96" s="18">
        <v>0</v>
      </c>
      <c r="F96" s="23">
        <v>21369.8</v>
      </c>
      <c r="G96" s="23"/>
      <c r="H96" s="18">
        <v>0</v>
      </c>
      <c r="I96" s="36">
        <v>6517.6</v>
      </c>
      <c r="J96" s="36"/>
      <c r="K96" s="23">
        <f>SUM(I96/F96*100)</f>
        <v>30.499115574315155</v>
      </c>
    </row>
    <row r="97" spans="1:11" ht="16.5" customHeight="1">
      <c r="A97" s="37" t="s">
        <v>59</v>
      </c>
      <c r="B97" s="37"/>
      <c r="C97" s="37"/>
      <c r="D97" s="37"/>
      <c r="E97" s="18">
        <f>E70+E71+E72+E73+E77+E81+E87+E90+E94+E95+E96</f>
        <v>326127.5</v>
      </c>
      <c r="F97" s="20">
        <f>SUM(F70,F71,F72,F74,F75,F76,F77,F81,F87,F90,F94,F95,F96)</f>
        <v>300047.3</v>
      </c>
      <c r="G97" s="18">
        <f>SUM(G70,G71,G72,G74,G75,,G76,G77,G81,G87,G90,G94,G95,G96)</f>
        <v>54908.8</v>
      </c>
      <c r="H97" s="18">
        <f>SUM(H70,H71,H72,H74,H75,,H76,H77,H81,H87,H90,H94,H95,H96)</f>
        <v>82814.80000000002</v>
      </c>
      <c r="I97" s="18">
        <f>SUM(I70,I71,I72,I74,I75,,I76,I77,I81,I87,I90,I94,I95,I96)</f>
        <v>79807</v>
      </c>
      <c r="J97" s="18">
        <f>SUM(J70,J71,J72,J74,J75,,J76,J77,J81,J87,J90,J94,J95,J96)</f>
        <v>11086.400000000001</v>
      </c>
      <c r="K97" s="23">
        <f>SUM(H97/E97*100)</f>
        <v>25.393381422909755</v>
      </c>
    </row>
    <row r="98" spans="1:11" ht="15">
      <c r="A98" s="41" t="s">
        <v>12</v>
      </c>
      <c r="B98" s="41"/>
      <c r="C98" s="41"/>
      <c r="D98" s="41"/>
      <c r="E98" s="17">
        <f aca="true" t="shared" si="26" ref="E98:J98">SUM(E65-E97)</f>
        <v>-18198.344110000005</v>
      </c>
      <c r="F98" s="17">
        <f t="shared" si="26"/>
        <v>-11597.987109999987</v>
      </c>
      <c r="G98" s="17">
        <f t="shared" si="26"/>
        <v>-6600.256999999998</v>
      </c>
      <c r="H98" s="17">
        <f t="shared" si="26"/>
        <v>15780.599999999977</v>
      </c>
      <c r="I98" s="17">
        <f t="shared" si="26"/>
        <v>13319.600000000006</v>
      </c>
      <c r="J98" s="17">
        <f t="shared" si="26"/>
        <v>2460.999999999998</v>
      </c>
      <c r="K98" s="23"/>
    </row>
    <row r="99" spans="1:11" ht="15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3"/>
    </row>
    <row r="100" spans="1:11" ht="15">
      <c r="A100" s="85" t="s">
        <v>60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1:11" ht="15" hidden="1">
      <c r="A101" s="86" t="s">
        <v>61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ht="15">
      <c r="A102" s="44"/>
      <c r="B102" s="44"/>
      <c r="C102" s="44"/>
      <c r="D102" s="44"/>
      <c r="E102" s="44"/>
      <c r="F102" s="45"/>
      <c r="G102" s="45"/>
      <c r="H102" s="46"/>
      <c r="I102" s="47"/>
      <c r="J102" s="47"/>
      <c r="K102" s="45"/>
    </row>
    <row r="103" spans="1:11" ht="15">
      <c r="A103" s="44"/>
      <c r="B103" s="44"/>
      <c r="C103" s="44"/>
      <c r="D103" s="44"/>
      <c r="E103" s="44"/>
      <c r="F103" s="45"/>
      <c r="G103" s="45"/>
      <c r="H103" s="46"/>
      <c r="I103" s="47"/>
      <c r="J103" s="47"/>
      <c r="K103" s="45"/>
    </row>
    <row r="104" spans="1:11" ht="15">
      <c r="A104" s="48"/>
      <c r="B104" s="48"/>
      <c r="C104" s="48"/>
      <c r="D104" s="48"/>
      <c r="E104" s="48"/>
      <c r="F104" s="45"/>
      <c r="G104" s="45"/>
      <c r="H104" s="45"/>
      <c r="I104" s="47"/>
      <c r="J104" s="47"/>
      <c r="K104" s="45"/>
    </row>
    <row r="105" spans="1:11" ht="15">
      <c r="A105" s="48"/>
      <c r="B105" s="48"/>
      <c r="C105" s="48"/>
      <c r="D105" s="48"/>
      <c r="E105" s="48"/>
      <c r="F105" s="45"/>
      <c r="G105" s="45"/>
      <c r="H105" s="45"/>
      <c r="I105" s="47"/>
      <c r="J105" s="47"/>
      <c r="K105" s="45"/>
    </row>
    <row r="106" spans="1:11" ht="15">
      <c r="A106" s="48"/>
      <c r="B106" s="48"/>
      <c r="C106" s="48"/>
      <c r="D106" s="48"/>
      <c r="E106" s="48"/>
      <c r="F106" s="45"/>
      <c r="G106" s="45"/>
      <c r="H106" s="45"/>
      <c r="I106" s="47"/>
      <c r="J106" s="47"/>
      <c r="K106" s="45"/>
    </row>
    <row r="107" spans="1:11" ht="15">
      <c r="A107" s="48"/>
      <c r="B107" s="48"/>
      <c r="C107" s="48"/>
      <c r="D107" s="48"/>
      <c r="E107" s="48"/>
      <c r="F107" s="45"/>
      <c r="G107" s="45"/>
      <c r="H107" s="45"/>
      <c r="I107" s="47"/>
      <c r="J107" s="47"/>
      <c r="K107" s="45"/>
    </row>
    <row r="108" spans="1:11" ht="15">
      <c r="A108" s="48"/>
      <c r="B108" s="48"/>
      <c r="C108" s="48"/>
      <c r="D108" s="48"/>
      <c r="E108" s="48"/>
      <c r="F108" s="45"/>
      <c r="G108" s="45"/>
      <c r="H108" s="45"/>
      <c r="I108" s="47"/>
      <c r="J108" s="47"/>
      <c r="K108" s="45"/>
    </row>
    <row r="109" spans="1:11" ht="15">
      <c r="A109" s="48"/>
      <c r="B109" s="48"/>
      <c r="C109" s="48"/>
      <c r="D109" s="48"/>
      <c r="E109" s="48"/>
      <c r="F109" s="45"/>
      <c r="G109" s="45"/>
      <c r="H109" s="45"/>
      <c r="I109" s="47"/>
      <c r="J109" s="47"/>
      <c r="K109" s="45"/>
    </row>
    <row r="110" spans="1:11" ht="15">
      <c r="A110" s="48"/>
      <c r="B110" s="48"/>
      <c r="C110" s="48"/>
      <c r="D110" s="48"/>
      <c r="E110" s="48"/>
      <c r="F110" s="45"/>
      <c r="G110" s="45"/>
      <c r="H110" s="45"/>
      <c r="I110" s="47"/>
      <c r="J110" s="47"/>
      <c r="K110" s="45"/>
    </row>
    <row r="111" spans="1:11" ht="15">
      <c r="A111" s="48"/>
      <c r="B111" s="48"/>
      <c r="C111" s="48"/>
      <c r="D111" s="48"/>
      <c r="E111" s="48"/>
      <c r="F111" s="45"/>
      <c r="G111" s="45"/>
      <c r="H111" s="45"/>
      <c r="I111" s="47"/>
      <c r="J111" s="47"/>
      <c r="K111" s="45"/>
    </row>
    <row r="112" spans="1:11" ht="15">
      <c r="A112" s="48"/>
      <c r="B112" s="48"/>
      <c r="C112" s="48"/>
      <c r="D112" s="48"/>
      <c r="E112" s="48"/>
      <c r="F112" s="45"/>
      <c r="G112" s="45"/>
      <c r="H112" s="45"/>
      <c r="I112" s="47"/>
      <c r="J112" s="47"/>
      <c r="K112" s="45"/>
    </row>
    <row r="113" spans="1:11" ht="15">
      <c r="A113" s="48"/>
      <c r="B113" s="48"/>
      <c r="C113" s="48"/>
      <c r="D113" s="48"/>
      <c r="E113" s="48"/>
      <c r="F113" s="45"/>
      <c r="G113" s="45"/>
      <c r="H113" s="45"/>
      <c r="I113" s="47"/>
      <c r="J113" s="47"/>
      <c r="K113" s="45"/>
    </row>
    <row r="114" spans="1:11" ht="15">
      <c r="A114" s="48"/>
      <c r="B114" s="48"/>
      <c r="C114" s="48"/>
      <c r="D114" s="48"/>
      <c r="E114" s="48"/>
      <c r="F114" s="45"/>
      <c r="G114" s="45"/>
      <c r="H114" s="45"/>
      <c r="I114" s="47"/>
      <c r="J114" s="47"/>
      <c r="K114" s="45"/>
    </row>
    <row r="115" spans="1:11" ht="15">
      <c r="A115" s="48"/>
      <c r="B115" s="48"/>
      <c r="C115" s="48"/>
      <c r="D115" s="48"/>
      <c r="E115" s="48"/>
      <c r="F115" s="45"/>
      <c r="G115" s="45"/>
      <c r="H115" s="45"/>
      <c r="I115" s="47"/>
      <c r="J115" s="47"/>
      <c r="K115" s="45"/>
    </row>
    <row r="116" spans="1:11" ht="15">
      <c r="A116" s="48"/>
      <c r="B116" s="48"/>
      <c r="C116" s="48"/>
      <c r="D116" s="48"/>
      <c r="E116" s="48"/>
      <c r="F116" s="45"/>
      <c r="G116" s="45"/>
      <c r="H116" s="45"/>
      <c r="I116" s="47"/>
      <c r="J116" s="47"/>
      <c r="K116" s="45"/>
    </row>
    <row r="117" spans="1:11" ht="15">
      <c r="A117" s="48"/>
      <c r="B117" s="48"/>
      <c r="C117" s="48"/>
      <c r="D117" s="48"/>
      <c r="E117" s="48"/>
      <c r="F117" s="45"/>
      <c r="G117" s="45"/>
      <c r="H117" s="45"/>
      <c r="I117" s="47"/>
      <c r="J117" s="47"/>
      <c r="K117" s="45"/>
    </row>
    <row r="118" spans="1:11" ht="15">
      <c r="A118" s="48"/>
      <c r="B118" s="48"/>
      <c r="C118" s="48"/>
      <c r="D118" s="48"/>
      <c r="E118" s="48"/>
      <c r="F118" s="45"/>
      <c r="G118" s="45"/>
      <c r="H118" s="45"/>
      <c r="I118" s="47"/>
      <c r="J118" s="47"/>
      <c r="K118" s="45"/>
    </row>
    <row r="119" spans="1:11" ht="15">
      <c r="A119" s="48"/>
      <c r="B119" s="48"/>
      <c r="C119" s="48"/>
      <c r="D119" s="48"/>
      <c r="E119" s="48"/>
      <c r="F119" s="45"/>
      <c r="G119" s="45"/>
      <c r="H119" s="45"/>
      <c r="I119" s="47"/>
      <c r="J119" s="47"/>
      <c r="K119" s="45"/>
    </row>
    <row r="120" spans="1:11" ht="15">
      <c r="A120" s="48"/>
      <c r="B120" s="48"/>
      <c r="C120" s="48"/>
      <c r="D120" s="48"/>
      <c r="E120" s="48"/>
      <c r="F120" s="45"/>
      <c r="G120" s="45"/>
      <c r="H120" s="45"/>
      <c r="I120" s="47"/>
      <c r="J120" s="47"/>
      <c r="K120" s="45"/>
    </row>
    <row r="121" spans="1:11" ht="15">
      <c r="A121" s="48"/>
      <c r="B121" s="48"/>
      <c r="C121" s="48"/>
      <c r="D121" s="48"/>
      <c r="E121" s="48"/>
      <c r="F121" s="45"/>
      <c r="G121" s="45"/>
      <c r="H121" s="45"/>
      <c r="I121" s="47"/>
      <c r="J121" s="47"/>
      <c r="K121" s="45"/>
    </row>
    <row r="122" spans="1:11" ht="15">
      <c r="A122" s="48"/>
      <c r="B122" s="48"/>
      <c r="C122" s="48"/>
      <c r="D122" s="48"/>
      <c r="E122" s="48"/>
      <c r="F122" s="45"/>
      <c r="G122" s="45"/>
      <c r="H122" s="45"/>
      <c r="I122" s="47"/>
      <c r="J122" s="47"/>
      <c r="K122" s="45"/>
    </row>
    <row r="123" spans="1:11" ht="15">
      <c r="A123" s="48"/>
      <c r="B123" s="48"/>
      <c r="C123" s="48"/>
      <c r="D123" s="48"/>
      <c r="E123" s="48"/>
      <c r="F123" s="45"/>
      <c r="G123" s="45"/>
      <c r="H123" s="45"/>
      <c r="I123" s="47"/>
      <c r="J123" s="47"/>
      <c r="K123" s="45"/>
    </row>
    <row r="124" spans="1:11" ht="15">
      <c r="A124" s="48"/>
      <c r="B124" s="48"/>
      <c r="C124" s="48"/>
      <c r="D124" s="48"/>
      <c r="E124" s="48"/>
      <c r="F124" s="45"/>
      <c r="G124" s="45"/>
      <c r="H124" s="45"/>
      <c r="I124" s="47"/>
      <c r="J124" s="47"/>
      <c r="K124" s="45"/>
    </row>
    <row r="125" spans="1:11" ht="15">
      <c r="A125" s="48"/>
      <c r="B125" s="48"/>
      <c r="C125" s="48"/>
      <c r="D125" s="48"/>
      <c r="E125" s="48"/>
      <c r="F125" s="45"/>
      <c r="G125" s="45"/>
      <c r="H125" s="45"/>
      <c r="I125" s="47"/>
      <c r="J125" s="47"/>
      <c r="K125" s="45"/>
    </row>
    <row r="126" spans="1:11" ht="15">
      <c r="A126" s="48"/>
      <c r="B126" s="48"/>
      <c r="C126" s="48"/>
      <c r="D126" s="48"/>
      <c r="E126" s="48"/>
      <c r="F126" s="45"/>
      <c r="G126" s="45"/>
      <c r="H126" s="45"/>
      <c r="I126" s="47"/>
      <c r="J126" s="47"/>
      <c r="K126" s="45"/>
    </row>
    <row r="241" spans="1:11" ht="13.5">
      <c r="A241" s="11"/>
      <c r="B241" s="11"/>
      <c r="C241" s="11"/>
      <c r="D241" s="11"/>
      <c r="E241" s="14"/>
      <c r="F241" s="12"/>
      <c r="G241" s="12"/>
      <c r="H241" s="12"/>
      <c r="I241" s="13"/>
      <c r="J241" s="13"/>
      <c r="K241" s="12"/>
    </row>
    <row r="242" spans="1:11" ht="13.5">
      <c r="A242" s="11"/>
      <c r="B242" s="11"/>
      <c r="C242" s="11"/>
      <c r="D242" s="11"/>
      <c r="E242" s="14"/>
      <c r="F242" s="12"/>
      <c r="G242" s="12"/>
      <c r="H242" s="12"/>
      <c r="I242" s="13"/>
      <c r="J242" s="13"/>
      <c r="K242" s="12"/>
    </row>
    <row r="243" spans="1:11" ht="13.5">
      <c r="A243" s="11"/>
      <c r="B243" s="11"/>
      <c r="C243" s="11"/>
      <c r="D243" s="11"/>
      <c r="E243" s="14"/>
      <c r="F243" s="12"/>
      <c r="G243" s="12"/>
      <c r="H243" s="12"/>
      <c r="I243" s="13"/>
      <c r="J243" s="13"/>
      <c r="K243" s="12"/>
    </row>
    <row r="244" spans="1:11" ht="13.5">
      <c r="A244" s="11"/>
      <c r="B244" s="11"/>
      <c r="C244" s="11"/>
      <c r="D244" s="11"/>
      <c r="E244" s="14"/>
      <c r="F244" s="12"/>
      <c r="G244" s="12"/>
      <c r="H244" s="12"/>
      <c r="I244" s="13"/>
      <c r="J244" s="13"/>
      <c r="K244" s="12"/>
    </row>
    <row r="245" spans="1:11" ht="13.5">
      <c r="A245" s="11"/>
      <c r="B245" s="11"/>
      <c r="C245" s="11"/>
      <c r="D245" s="11"/>
      <c r="E245" s="14"/>
      <c r="F245" s="12"/>
      <c r="G245" s="12"/>
      <c r="H245" s="12"/>
      <c r="I245" s="13"/>
      <c r="J245" s="13"/>
      <c r="K245" s="12"/>
    </row>
    <row r="246" spans="1:11" ht="13.5">
      <c r="A246" s="11"/>
      <c r="B246" s="11"/>
      <c r="C246" s="11"/>
      <c r="D246" s="11"/>
      <c r="E246" s="14"/>
      <c r="F246" s="12"/>
      <c r="G246" s="12"/>
      <c r="H246" s="12"/>
      <c r="I246" s="13"/>
      <c r="J246" s="13"/>
      <c r="K246" s="12"/>
    </row>
    <row r="247" spans="1:11" ht="13.5">
      <c r="A247" s="11"/>
      <c r="B247" s="11"/>
      <c r="C247" s="11"/>
      <c r="D247" s="11"/>
      <c r="E247" s="14"/>
      <c r="F247" s="12"/>
      <c r="G247" s="12"/>
      <c r="H247" s="12"/>
      <c r="I247" s="13"/>
      <c r="J247" s="13"/>
      <c r="K247" s="12"/>
    </row>
    <row r="248" spans="1:11" ht="13.5">
      <c r="A248" s="11"/>
      <c r="B248" s="11"/>
      <c r="C248" s="11"/>
      <c r="D248" s="11"/>
      <c r="E248" s="14"/>
      <c r="F248" s="12"/>
      <c r="G248" s="12"/>
      <c r="H248" s="12"/>
      <c r="I248" s="13"/>
      <c r="J248" s="13"/>
      <c r="K248" s="12"/>
    </row>
  </sheetData>
  <sheetProtection/>
  <mergeCells count="28">
    <mergeCell ref="A100:K100"/>
    <mergeCell ref="A101:K101"/>
    <mergeCell ref="H67:H69"/>
    <mergeCell ref="I67:J67"/>
    <mergeCell ref="K67:K69"/>
    <mergeCell ref="F68:F69"/>
    <mergeCell ref="G68:G69"/>
    <mergeCell ref="I68:I69"/>
    <mergeCell ref="J68:J69"/>
    <mergeCell ref="A4:A6"/>
    <mergeCell ref="B4:B6"/>
    <mergeCell ref="A67:A69"/>
    <mergeCell ref="E67:E69"/>
    <mergeCell ref="F67:G67"/>
    <mergeCell ref="C4:D4"/>
    <mergeCell ref="E4:E6"/>
    <mergeCell ref="F4:G4"/>
    <mergeCell ref="C5:C6"/>
    <mergeCell ref="A1:K1"/>
    <mergeCell ref="A2:K2"/>
    <mergeCell ref="D5:D6"/>
    <mergeCell ref="F5:F6"/>
    <mergeCell ref="G5:G6"/>
    <mergeCell ref="I5:I6"/>
    <mergeCell ref="J5:J6"/>
    <mergeCell ref="I4:J4"/>
    <mergeCell ref="K4:K6"/>
    <mergeCell ref="H4:H6"/>
  </mergeCells>
  <printOptions/>
  <pageMargins left="0.7874015748031497" right="0.3937007874015748" top="0.3937007874015748" bottom="0.3937007874015748" header="0" footer="0"/>
  <pageSetup fitToHeight="8" horizontalDpi="300" verticalDpi="300" orientation="portrait" paperSize="9" scale="71" r:id="rId1"/>
  <rowBreaks count="1" manualBreakCount="1"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Соловьева Л.А.</cp:lastModifiedBy>
  <cp:lastPrinted>2018-12-12T07:49:17Z</cp:lastPrinted>
  <dcterms:created xsi:type="dcterms:W3CDTF">1996-10-08T23:32:33Z</dcterms:created>
  <dcterms:modified xsi:type="dcterms:W3CDTF">2019-05-27T09:14:16Z</dcterms:modified>
  <cp:category/>
  <cp:version/>
  <cp:contentType/>
  <cp:contentStatus/>
</cp:coreProperties>
</file>