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tabRatio="761" activeTab="0"/>
  </bookViews>
  <sheets>
    <sheet name="на 01.06.2019" sheetId="1" r:id="rId1"/>
  </sheets>
  <definedNames>
    <definedName name="_xlnm.Print_Area" localSheetId="0">'на 01.06.2019'!$A$1:$K$109</definedName>
  </definedNames>
  <calcPr fullCalcOnLoad="1"/>
</workbook>
</file>

<file path=xl/sharedStrings.xml><?xml version="1.0" encoding="utf-8"?>
<sst xmlns="http://schemas.openxmlformats.org/spreadsheetml/2006/main" count="129" uniqueCount="114">
  <si>
    <t>Наименование доходов</t>
  </si>
  <si>
    <t>Налоговые доходы</t>
  </si>
  <si>
    <t>Налог на доходы физических лиц</t>
  </si>
  <si>
    <t>Государственная пошлина</t>
  </si>
  <si>
    <t>Доходы от сдачи в аренду имущества</t>
  </si>
  <si>
    <t>Доходы от реализации имущества</t>
  </si>
  <si>
    <t xml:space="preserve"> </t>
  </si>
  <si>
    <t>Всего доходов</t>
  </si>
  <si>
    <t>Неналоговые доходы</t>
  </si>
  <si>
    <t>Общегосударственные вопросы</t>
  </si>
  <si>
    <t>Национальная оборона</t>
  </si>
  <si>
    <t>Образование</t>
  </si>
  <si>
    <t>Дефицит (-)  профицит (+)</t>
  </si>
  <si>
    <t>Земельный налог</t>
  </si>
  <si>
    <t>Арендная плата за земли</t>
  </si>
  <si>
    <t>б-т мун район</t>
  </si>
  <si>
    <t>Наименование расходов</t>
  </si>
  <si>
    <t xml:space="preserve"> -дошкольное образование</t>
  </si>
  <si>
    <t xml:space="preserve"> -общее образование</t>
  </si>
  <si>
    <t xml:space="preserve"> -молодежная политика и оздоровление детей</t>
  </si>
  <si>
    <t xml:space="preserve"> -другие вопросы в области образования</t>
  </si>
  <si>
    <t xml:space="preserve"> -пенсионное обеспечение</t>
  </si>
  <si>
    <t xml:space="preserve"> -охрана семьи и детства</t>
  </si>
  <si>
    <t>Факт 6 мес. 2008 года</t>
  </si>
  <si>
    <t>Факт</t>
  </si>
  <si>
    <t>б-ты посел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</si>
  <si>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</si>
  <si>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</si>
  <si>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Физическая культура и спорт</t>
  </si>
  <si>
    <t>Обслуживание государственного долга</t>
  </si>
  <si>
    <t>Безвозмездные поступления  от других бюджетов бюджетной системы</t>
  </si>
  <si>
    <t>Культура, кинематография</t>
  </si>
  <si>
    <t xml:space="preserve"> - культура</t>
  </si>
  <si>
    <t xml:space="preserve"> - другие вопросы в области культуры, кинематографии</t>
  </si>
  <si>
    <t>Доходы от уплаты акцизов</t>
  </si>
  <si>
    <t>Межбюджетные  трансферты</t>
  </si>
  <si>
    <t>в том числе</t>
  </si>
  <si>
    <t>Плата за негативное воздействие на окружающую среду</t>
  </si>
  <si>
    <t>Субсидии от других бюджетов  бюджетной системы</t>
  </si>
  <si>
    <t>Доходы от продажи земельных участков</t>
  </si>
  <si>
    <t>Дотации от других бюджетов  бюджетной системы</t>
  </si>
  <si>
    <t>Субвенции бюджетам муниципальных районов на ежемесячное денежное вознаграждение за классное руководство</t>
  </si>
  <si>
    <t>Субвенции бюджетам муниципальных районов на обеспечение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</si>
  <si>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 xml:space="preserve">Субвенции на осуществление государственных полномочий по расчету и предоставлению дотаций на выравнивание бюджетной обеспеченности поселений 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</si>
  <si>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</si>
  <si>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Субвенции от других  бюджетов бюджетной системы</t>
  </si>
  <si>
    <t>Социальная политика</t>
  </si>
  <si>
    <t>Доходы от оказания платных услуг (работ) и компенсации затрат государства</t>
  </si>
  <si>
    <t>Субвенции бюджетам муниципальных районов на осуществление отдельных государственных полномочий по оказанию социальной поддержки обучающимся образовательных организаций</t>
  </si>
  <si>
    <t>Налог на имущество физических лиц</t>
  </si>
  <si>
    <t>Прочие поступления от использования имущества</t>
  </si>
  <si>
    <t>Субвенции бюджетам муниципальных районов на государственную регистрацию актов  гражданского состояния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</si>
  <si>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</t>
  </si>
  <si>
    <t>Испол-нение к году (%)</t>
  </si>
  <si>
    <t>бюджет муниципаль-ного района (тыс. руб.)</t>
  </si>
  <si>
    <t>бюджеты поселений (тыс. руб.)</t>
  </si>
  <si>
    <t xml:space="preserve">Анализ исполнения консолидированного бюджета Любытинского муниципального района </t>
  </si>
  <si>
    <t>Налоговые и неналоговые доходы</t>
  </si>
  <si>
    <t xml:space="preserve">Безвозмездные поступления  </t>
  </si>
  <si>
    <t>Всего расходов</t>
  </si>
  <si>
    <t xml:space="preserve">Председатель комитета финансов        </t>
  </si>
  <si>
    <t>муниципального района                                         О. В. Новикова</t>
  </si>
  <si>
    <t>Субвенции бюджетам муниципальных образований на компенсацию части родительской платы за содержание ребенка (присмотр и уход за ребенком)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</si>
  <si>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на 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"Об административных правонарушениях"</t>
  </si>
  <si>
    <t xml:space="preserve">Субвенции бюджетам муниципальных районов на осуществление отдельных государственных полномочий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лечения, вакцинации, стерилизации, чипирования отловленных безнадзорных животных, утилизации (уничтожения) биологических отходов, в том  числе в результате эвтаназии отловленных безнадзорных животных, возврата владельцам отловленных безнаадзорных животных </t>
  </si>
  <si>
    <t>Субвенции бюджетам муниципальных районов на единовременную выплату лицам из числа детей-сирот и детей, оставшихся без попечения родителей, на  ремонт находящихся в их собственности жилых помещений, расположенных на территории Новгородской области</t>
  </si>
  <si>
    <t>Налоги на совокупный доход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</si>
  <si>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</si>
  <si>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бюджет муниципального района (тыс. руб.)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</si>
  <si>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</si>
  <si>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Дотации на выравнивание бюджетной обеспеченности</t>
  </si>
  <si>
    <t xml:space="preserve"> -дополнительное  образование  детей</t>
  </si>
  <si>
    <t>Штрафы</t>
  </si>
  <si>
    <t>Субвенции бюджетам на возмещение затрат по содержанию штатных единиц, осуществляющих переданные отдельные государственные полномочия</t>
  </si>
  <si>
    <t>Прочие неналоговые доходы</t>
  </si>
  <si>
    <t>Субсидии бюджетам муниципальных районов и сельских поселений на формирование муниципальных дорожных фондов</t>
  </si>
  <si>
    <t xml:space="preserve">Субсидии бюджетам муниципальных районов на приобретение или изготовление бланков документов об образовании и (или) о квалификации муниципальными образовательными организациями </t>
  </si>
  <si>
    <t>Субсидии бюджетам муниципальных районов   на обеспечение пожарной безопасности, антитеррористической и антикриминальной безопасности муниципальных,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</si>
  <si>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</si>
  <si>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</si>
  <si>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 из бюджетов муниципальных районов</t>
  </si>
  <si>
    <t>Субвенции бюджетам муниципальных районов на обеспечение доступа  к информационно-телекоммуникационной сети "Интернет" муниципальных организаций, осуществляющих муниципальную деятельность по образовательным программам начального общего, основного общего и среднего общего образования</t>
  </si>
  <si>
    <t>Национальная безопасность и правоохранительная деятельность</t>
  </si>
  <si>
    <t xml:space="preserve">Субсидии бюджетам муниципальных районов   на софинансирование расходов  муниципальных казенных, бюджетных и автономных  учреждений по  приобретению коммунальных услуг </t>
  </si>
  <si>
    <t>Субсидии бюджетам муниципальных районов   на софинансирование расходов 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</t>
  </si>
  <si>
    <t xml:space="preserve">Субвенция бюджетам муниципальных районов на обеспечение деятельности центров образования цифрового и гуманитарного профилей в общеобразовательных  муниципальных организациях области </t>
  </si>
  <si>
    <t>Возврат остатков субсидий, субвенций и иных межбюджетных трансфертов прошлых лет  из бюджетов муниципальных районов</t>
  </si>
  <si>
    <t>Национальная экономика</t>
  </si>
  <si>
    <t>Жилищно-коммунальное хозяйство</t>
  </si>
  <si>
    <t>-жилищное хозяйство</t>
  </si>
  <si>
    <t>-сельское хозяйство и рыболовство</t>
  </si>
  <si>
    <t>-дорожное хозяйство (дорожные фонды)</t>
  </si>
  <si>
    <t>-другие вопросы в области национальной экономики</t>
  </si>
  <si>
    <t>-коммунальное хозяйство</t>
  </si>
  <si>
    <t>-благоустройство</t>
  </si>
  <si>
    <t>Субсидии бюджетам муниципальных районов на софинансирование социальных выплат молодым семьям на приобретение (строительство) жилья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</si>
  <si>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</si>
  <si>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муниципальных районов</t>
  </si>
  <si>
    <t xml:space="preserve"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 </t>
  </si>
  <si>
    <t>Субсидии бюджетам муниципальных районов на поддержку отрасли культуры</t>
  </si>
  <si>
    <t>Межбюджетные трансферты, передаваемые бюджетам муниципальных районов на организацию дополнительного профессионального образования и участия в семинарах служащих, муниципальных служащих Новгородской области, а также работников муниципальных учреждений в сфере повышения эффективности бюджетных расходов</t>
  </si>
  <si>
    <t>по состоянию на 01.06.2019 года</t>
  </si>
  <si>
    <t xml:space="preserve">Фактическое исполнение на 01.06.2019г. (тыс. руб.) </t>
  </si>
  <si>
    <t>Фактическое исполнение на 01.06.2019г. (тыс. руб.)</t>
  </si>
  <si>
    <r>
      <t>Уточненный план 201</t>
    </r>
    <r>
      <rPr>
        <sz val="12"/>
        <color indexed="60"/>
        <rFont val="Times New Roman"/>
        <family val="1"/>
      </rPr>
      <t>9</t>
    </r>
    <r>
      <rPr>
        <sz val="12"/>
        <rFont val="Times New Roman"/>
        <family val="1"/>
      </rPr>
      <t>г. (тыс. руб.)</t>
    </r>
  </si>
  <si>
    <t xml:space="preserve"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 </t>
  </si>
  <si>
    <t>Субсидии бюджетам муниципальных районов   на реализацию мероприятий муниципальных программ в области водоснабжения и водоотведения в рамках подпрограммы "Развитие инфраструктуры водоснабжения и водоотведения населенных пунктов Новгородской области" государственной программы Новгородской области "Улучшение жилищных условий граждан и повышение качества жилищно-коммунальных услуг в Новгородской области на 2014-2018 годы и на период до 2021 года"</t>
  </si>
  <si>
    <t>Межбюджетные трансферты, передаваемые бюджетам муниципальных районов на финансовое обеспечение деятельности центров образования цифрового и гуманитарного профилей в общеобразовательных муниципальных организациях области</t>
  </si>
  <si>
    <t>Межбюджетные трансферты, передаваемые бюджетам муниципальных районов на погашение просроченной кредиторской задолженности муниципальных образовательных организаций, обновление их материально-технической базы, развитие муниципальной системы образования</t>
  </si>
  <si>
    <t>Межбюджетные трансферты  бюджетам муниципальных районов и городского округа Новгородской области на проведение ремонтных работ зданий  муниципальных образовательных организаций</t>
  </si>
  <si>
    <t>Прочие безвозмездные поступления в бюджеты сельских поселений</t>
  </si>
  <si>
    <t xml:space="preserve">Прочие безвозмездные поступления </t>
  </si>
  <si>
    <t>Субсидии  на организацию профессионального образования и дополнительного профессионального образования выборных должностных лиц местного самоуправления, служащих и муниципальных служащих в органах местного самоуправления Новгородской области</t>
  </si>
  <si>
    <t xml:space="preserve"> -другие вопросы в области социальной политики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</si>
</sst>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#,##0.0"/>
    <numFmt numFmtId="195" formatCode="#,##0.000"/>
    <numFmt numFmtId="196" formatCode="#,##0.00000"/>
  </numFmts>
  <fonts count="60">
    <font>
      <sz val="10"/>
      <name val="Arial"/>
      <family val="0"/>
    </font>
    <font>
      <sz val="11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i/>
      <sz val="12"/>
      <name val="Times New Roman"/>
      <family val="1"/>
    </font>
    <font>
      <sz val="12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0"/>
      <name val="Times New Roman"/>
      <family val="1"/>
    </font>
    <font>
      <sz val="12"/>
      <color indexed="10"/>
      <name val="Times New Roman"/>
      <family val="1"/>
    </font>
    <font>
      <b/>
      <sz val="12"/>
      <color indexed="60"/>
      <name val="Times New Roman"/>
      <family val="1"/>
    </font>
    <font>
      <sz val="10"/>
      <color indexed="60"/>
      <name val="Times New Roman"/>
      <family val="1"/>
    </font>
    <font>
      <sz val="13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Times New Roman"/>
      <family val="1"/>
    </font>
    <font>
      <sz val="12"/>
      <color rgb="FFFF0000"/>
      <name val="Times New Roman"/>
      <family val="1"/>
    </font>
    <font>
      <sz val="12"/>
      <color rgb="FFC00000"/>
      <name val="Times New Roman"/>
      <family val="1"/>
    </font>
    <font>
      <b/>
      <sz val="12"/>
      <color rgb="FFC00000"/>
      <name val="Times New Roman"/>
      <family val="1"/>
    </font>
    <font>
      <sz val="10"/>
      <color rgb="FFC00000"/>
      <name val="Times New Roman"/>
      <family val="1"/>
    </font>
    <font>
      <sz val="13"/>
      <color rgb="FFC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9" fontId="9" fillId="0" borderId="1">
      <alignment horizontal="left" vertical="top" wrapText="1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2" applyNumberFormat="0" applyAlignment="0" applyProtection="0"/>
    <xf numFmtId="0" fontId="40" fillId="27" borderId="3" applyNumberFormat="0" applyAlignment="0" applyProtection="0"/>
    <xf numFmtId="0" fontId="41" fillId="27" borderId="2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Alignment="1">
      <alignment wrapText="1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 wrapText="1"/>
    </xf>
    <xf numFmtId="194" fontId="10" fillId="33" borderId="11" xfId="0" applyNumberFormat="1" applyFont="1" applyFill="1" applyBorder="1" applyAlignment="1">
      <alignment wrapText="1"/>
    </xf>
    <xf numFmtId="194" fontId="10" fillId="0" borderId="11" xfId="0" applyNumberFormat="1" applyFont="1" applyFill="1" applyBorder="1" applyAlignment="1">
      <alignment/>
    </xf>
    <xf numFmtId="194" fontId="10" fillId="0" borderId="11" xfId="0" applyNumberFormat="1" applyFont="1" applyBorder="1" applyAlignment="1">
      <alignment wrapText="1"/>
    </xf>
    <xf numFmtId="194" fontId="11" fillId="0" borderId="11" xfId="0" applyNumberFormat="1" applyFont="1" applyBorder="1" applyAlignment="1">
      <alignment wrapText="1"/>
    </xf>
    <xf numFmtId="194" fontId="10" fillId="33" borderId="11" xfId="0" applyNumberFormat="1" applyFont="1" applyFill="1" applyBorder="1" applyAlignment="1">
      <alignment/>
    </xf>
    <xf numFmtId="194" fontId="11" fillId="33" borderId="11" xfId="0" applyNumberFormat="1" applyFont="1" applyFill="1" applyBorder="1" applyAlignment="1">
      <alignment wrapText="1"/>
    </xf>
    <xf numFmtId="0" fontId="10" fillId="33" borderId="11" xfId="0" applyFont="1" applyFill="1" applyBorder="1" applyAlignment="1">
      <alignment wrapText="1"/>
    </xf>
    <xf numFmtId="0" fontId="11" fillId="33" borderId="11" xfId="0" applyFont="1" applyFill="1" applyBorder="1" applyAlignment="1">
      <alignment wrapText="1"/>
    </xf>
    <xf numFmtId="194" fontId="11" fillId="0" borderId="11" xfId="0" applyNumberFormat="1" applyFont="1" applyBorder="1" applyAlignment="1">
      <alignment/>
    </xf>
    <xf numFmtId="194" fontId="10" fillId="0" borderId="11" xfId="0" applyNumberFormat="1" applyFont="1" applyBorder="1" applyAlignment="1">
      <alignment/>
    </xf>
    <xf numFmtId="2" fontId="10" fillId="33" borderId="11" xfId="0" applyNumberFormat="1" applyFont="1" applyFill="1" applyBorder="1" applyAlignment="1">
      <alignment wrapText="1"/>
    </xf>
    <xf numFmtId="194" fontId="10" fillId="33" borderId="12" xfId="0" applyNumberFormat="1" applyFont="1" applyFill="1" applyBorder="1" applyAlignment="1">
      <alignment/>
    </xf>
    <xf numFmtId="0" fontId="10" fillId="33" borderId="11" xfId="0" applyNumberFormat="1" applyFont="1" applyFill="1" applyBorder="1" applyAlignment="1">
      <alignment vertical="distributed" wrapText="1"/>
    </xf>
    <xf numFmtId="0" fontId="10" fillId="33" borderId="11" xfId="0" applyNumberFormat="1" applyFont="1" applyFill="1" applyBorder="1" applyAlignment="1">
      <alignment horizontal="left" vertical="distributed" wrapText="1"/>
    </xf>
    <xf numFmtId="0" fontId="10" fillId="33" borderId="11" xfId="0" applyFont="1" applyFill="1" applyBorder="1" applyAlignment="1">
      <alignment vertical="top" wrapText="1"/>
    </xf>
    <xf numFmtId="0" fontId="10" fillId="33" borderId="11" xfId="0" applyFont="1" applyFill="1" applyBorder="1" applyAlignment="1">
      <alignment vertical="justify" wrapText="1"/>
    </xf>
    <xf numFmtId="0" fontId="10" fillId="33" borderId="13" xfId="0" applyNumberFormat="1" applyFont="1" applyFill="1" applyBorder="1" applyAlignment="1">
      <alignment horizontal="justify" vertical="justify" wrapText="1"/>
    </xf>
    <xf numFmtId="0" fontId="11" fillId="0" borderId="11" xfId="0" applyNumberFormat="1" applyFont="1" applyBorder="1" applyAlignment="1">
      <alignment vertical="distributed" wrapText="1"/>
    </xf>
    <xf numFmtId="0" fontId="11" fillId="0" borderId="11" xfId="0" applyNumberFormat="1" applyFont="1" applyBorder="1" applyAlignment="1">
      <alignment horizontal="left" vertical="distributed" wrapText="1"/>
    </xf>
    <xf numFmtId="0" fontId="10" fillId="0" borderId="11" xfId="0" applyNumberFormat="1" applyFont="1" applyBorder="1" applyAlignment="1">
      <alignment vertical="distributed" wrapText="1"/>
    </xf>
    <xf numFmtId="0" fontId="10" fillId="0" borderId="11" xfId="0" applyNumberFormat="1" applyFont="1" applyBorder="1" applyAlignment="1">
      <alignment horizontal="left" vertical="distributed" wrapText="1"/>
    </xf>
    <xf numFmtId="194" fontId="11" fillId="0" borderId="11" xfId="0" applyNumberFormat="1" applyFont="1" applyFill="1" applyBorder="1" applyAlignment="1">
      <alignment/>
    </xf>
    <xf numFmtId="0" fontId="11" fillId="0" borderId="11" xfId="0" applyFont="1" applyBorder="1" applyAlignment="1">
      <alignment wrapText="1"/>
    </xf>
    <xf numFmtId="0" fontId="11" fillId="0" borderId="0" xfId="0" applyFont="1" applyBorder="1" applyAlignment="1">
      <alignment wrapText="1"/>
    </xf>
    <xf numFmtId="194" fontId="11" fillId="0" borderId="0" xfId="0" applyNumberFormat="1" applyFont="1" applyBorder="1" applyAlignment="1">
      <alignment wrapText="1"/>
    </xf>
    <xf numFmtId="194" fontId="11" fillId="0" borderId="0" xfId="0" applyNumberFormat="1" applyFont="1" applyBorder="1" applyAlignment="1">
      <alignment/>
    </xf>
    <xf numFmtId="0" fontId="10" fillId="0" borderId="11" xfId="0" applyFont="1" applyBorder="1" applyAlignment="1">
      <alignment wrapText="1"/>
    </xf>
    <xf numFmtId="0" fontId="10" fillId="0" borderId="0" xfId="0" applyFont="1" applyBorder="1" applyAlignment="1">
      <alignment wrapText="1"/>
    </xf>
    <xf numFmtId="188" fontId="13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 wrapText="1"/>
    </xf>
    <xf numFmtId="194" fontId="11" fillId="33" borderId="11" xfId="0" applyNumberFormat="1" applyFont="1" applyFill="1" applyBorder="1" applyAlignment="1">
      <alignment/>
    </xf>
    <xf numFmtId="0" fontId="10" fillId="33" borderId="13" xfId="0" applyFont="1" applyFill="1" applyBorder="1" applyAlignment="1">
      <alignment wrapText="1"/>
    </xf>
    <xf numFmtId="0" fontId="11" fillId="33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1" fillId="34" borderId="11" xfId="0" applyFont="1" applyFill="1" applyBorder="1" applyAlignment="1">
      <alignment wrapText="1"/>
    </xf>
    <xf numFmtId="194" fontId="11" fillId="34" borderId="11" xfId="0" applyNumberFormat="1" applyFont="1" applyFill="1" applyBorder="1" applyAlignment="1">
      <alignment wrapText="1"/>
    </xf>
    <xf numFmtId="194" fontId="10" fillId="34" borderId="11" xfId="0" applyNumberFormat="1" applyFont="1" applyFill="1" applyBorder="1" applyAlignment="1">
      <alignment wrapText="1"/>
    </xf>
    <xf numFmtId="194" fontId="10" fillId="34" borderId="11" xfId="0" applyNumberFormat="1" applyFont="1" applyFill="1" applyBorder="1" applyAlignment="1">
      <alignment horizontal="left" wrapText="1"/>
    </xf>
    <xf numFmtId="0" fontId="10" fillId="34" borderId="11" xfId="0" applyNumberFormat="1" applyFont="1" applyFill="1" applyBorder="1" applyAlignment="1">
      <alignment wrapText="1"/>
    </xf>
    <xf numFmtId="194" fontId="10" fillId="34" borderId="12" xfId="0" applyNumberFormat="1" applyFont="1" applyFill="1" applyBorder="1" applyAlignment="1">
      <alignment/>
    </xf>
    <xf numFmtId="194" fontId="4" fillId="34" borderId="11" xfId="0" applyNumberFormat="1" applyFont="1" applyFill="1" applyBorder="1" applyAlignment="1">
      <alignment horizontal="center"/>
    </xf>
    <xf numFmtId="195" fontId="12" fillId="34" borderId="11" xfId="0" applyNumberFormat="1" applyFont="1" applyFill="1" applyBorder="1" applyAlignment="1">
      <alignment/>
    </xf>
    <xf numFmtId="194" fontId="11" fillId="34" borderId="12" xfId="0" applyNumberFormat="1" applyFont="1" applyFill="1" applyBorder="1" applyAlignment="1">
      <alignment/>
    </xf>
    <xf numFmtId="0" fontId="54" fillId="0" borderId="0" xfId="0" applyFont="1" applyAlignment="1">
      <alignment/>
    </xf>
    <xf numFmtId="0" fontId="54" fillId="0" borderId="0" xfId="0" applyFont="1" applyFill="1" applyBorder="1" applyAlignment="1">
      <alignment/>
    </xf>
    <xf numFmtId="49" fontId="10" fillId="0" borderId="11" xfId="0" applyNumberFormat="1" applyFont="1" applyBorder="1" applyAlignment="1">
      <alignment wrapText="1"/>
    </xf>
    <xf numFmtId="0" fontId="10" fillId="34" borderId="11" xfId="0" applyFont="1" applyFill="1" applyBorder="1" applyAlignment="1">
      <alignment wrapText="1"/>
    </xf>
    <xf numFmtId="194" fontId="10" fillId="34" borderId="12" xfId="0" applyNumberFormat="1" applyFont="1" applyFill="1" applyBorder="1" applyAlignment="1">
      <alignment wrapText="1"/>
    </xf>
    <xf numFmtId="194" fontId="55" fillId="0" borderId="11" xfId="0" applyNumberFormat="1" applyFont="1" applyFill="1" applyBorder="1" applyAlignment="1">
      <alignment/>
    </xf>
    <xf numFmtId="194" fontId="55" fillId="34" borderId="11" xfId="0" applyNumberFormat="1" applyFont="1" applyFill="1" applyBorder="1" applyAlignment="1">
      <alignment wrapText="1"/>
    </xf>
    <xf numFmtId="194" fontId="55" fillId="0" borderId="11" xfId="0" applyNumberFormat="1" applyFont="1" applyBorder="1" applyAlignment="1">
      <alignment/>
    </xf>
    <xf numFmtId="194" fontId="56" fillId="34" borderId="11" xfId="0" applyNumberFormat="1" applyFont="1" applyFill="1" applyBorder="1" applyAlignment="1">
      <alignment/>
    </xf>
    <xf numFmtId="0" fontId="10" fillId="34" borderId="11" xfId="0" applyFont="1" applyFill="1" applyBorder="1" applyAlignment="1">
      <alignment wrapText="1"/>
    </xf>
    <xf numFmtId="0" fontId="56" fillId="34" borderId="11" xfId="0" applyFont="1" applyFill="1" applyBorder="1" applyAlignment="1">
      <alignment wrapText="1"/>
    </xf>
    <xf numFmtId="194" fontId="56" fillId="34" borderId="12" xfId="0" applyNumberFormat="1" applyFont="1" applyFill="1" applyBorder="1" applyAlignment="1">
      <alignment wrapText="1"/>
    </xf>
    <xf numFmtId="194" fontId="56" fillId="34" borderId="11" xfId="0" applyNumberFormat="1" applyFont="1" applyFill="1" applyBorder="1" applyAlignment="1">
      <alignment wrapText="1"/>
    </xf>
    <xf numFmtId="0" fontId="56" fillId="34" borderId="11" xfId="0" applyNumberFormat="1" applyFont="1" applyFill="1" applyBorder="1" applyAlignment="1">
      <alignment wrapText="1"/>
    </xf>
    <xf numFmtId="0" fontId="56" fillId="34" borderId="11" xfId="0" applyFont="1" applyFill="1" applyBorder="1" applyAlignment="1">
      <alignment vertical="top" wrapText="1"/>
    </xf>
    <xf numFmtId="194" fontId="56" fillId="34" borderId="11" xfId="0" applyNumberFormat="1" applyFont="1" applyFill="1" applyBorder="1" applyAlignment="1">
      <alignment horizontal="left" wrapText="1"/>
    </xf>
    <xf numFmtId="194" fontId="56" fillId="34" borderId="12" xfId="0" applyNumberFormat="1" applyFont="1" applyFill="1" applyBorder="1" applyAlignment="1">
      <alignment/>
    </xf>
    <xf numFmtId="194" fontId="56" fillId="0" borderId="11" xfId="0" applyNumberFormat="1" applyFont="1" applyBorder="1" applyAlignment="1">
      <alignment/>
    </xf>
    <xf numFmtId="194" fontId="56" fillId="0" borderId="11" xfId="0" applyNumberFormat="1" applyFont="1" applyFill="1" applyBorder="1" applyAlignment="1">
      <alignment/>
    </xf>
    <xf numFmtId="0" fontId="56" fillId="0" borderId="11" xfId="0" applyNumberFormat="1" applyFont="1" applyBorder="1" applyAlignment="1">
      <alignment horizontal="left" vertical="distributed" wrapText="1"/>
    </xf>
    <xf numFmtId="194" fontId="56" fillId="0" borderId="11" xfId="0" applyNumberFormat="1" applyFont="1" applyBorder="1" applyAlignment="1">
      <alignment wrapText="1"/>
    </xf>
    <xf numFmtId="194" fontId="57" fillId="0" borderId="11" xfId="0" applyNumberFormat="1" applyFont="1" applyBorder="1" applyAlignment="1">
      <alignment/>
    </xf>
    <xf numFmtId="194" fontId="56" fillId="33" borderId="11" xfId="0" applyNumberFormat="1" applyFont="1" applyFill="1" applyBorder="1" applyAlignment="1">
      <alignment/>
    </xf>
    <xf numFmtId="194" fontId="58" fillId="34" borderId="11" xfId="0" applyNumberFormat="1" applyFont="1" applyFill="1" applyBorder="1" applyAlignment="1">
      <alignment horizontal="center"/>
    </xf>
    <xf numFmtId="195" fontId="59" fillId="34" borderId="11" xfId="0" applyNumberFormat="1" applyFont="1" applyFill="1" applyBorder="1" applyAlignment="1">
      <alignment/>
    </xf>
    <xf numFmtId="194" fontId="56" fillId="34" borderId="11" xfId="0" applyNumberFormat="1" applyFont="1" applyFill="1" applyBorder="1" applyAlignment="1">
      <alignment vertical="top" wrapText="1"/>
    </xf>
    <xf numFmtId="2" fontId="56" fillId="34" borderId="11" xfId="0" applyNumberFormat="1" applyFont="1" applyFill="1" applyBorder="1" applyAlignment="1">
      <alignment wrapText="1"/>
    </xf>
    <xf numFmtId="194" fontId="57" fillId="33" borderId="11" xfId="0" applyNumberFormat="1" applyFont="1" applyFill="1" applyBorder="1" applyAlignment="1">
      <alignment/>
    </xf>
    <xf numFmtId="194" fontId="57" fillId="33" borderId="11" xfId="0" applyNumberFormat="1" applyFont="1" applyFill="1" applyBorder="1" applyAlignment="1">
      <alignment wrapText="1"/>
    </xf>
    <xf numFmtId="194" fontId="57" fillId="34" borderId="11" xfId="0" applyNumberFormat="1" applyFont="1" applyFill="1" applyBorder="1" applyAlignment="1">
      <alignment wrapText="1"/>
    </xf>
    <xf numFmtId="194" fontId="56" fillId="33" borderId="11" xfId="0" applyNumberFormat="1" applyFont="1" applyFill="1" applyBorder="1" applyAlignment="1">
      <alignment wrapText="1"/>
    </xf>
    <xf numFmtId="194" fontId="57" fillId="0" borderId="11" xfId="0" applyNumberFormat="1" applyFont="1" applyBorder="1" applyAlignment="1">
      <alignment wrapText="1"/>
    </xf>
    <xf numFmtId="0" fontId="56" fillId="0" borderId="11" xfId="0" applyNumberFormat="1" applyFont="1" applyBorder="1" applyAlignment="1">
      <alignment vertical="distributed" wrapText="1"/>
    </xf>
    <xf numFmtId="0" fontId="57" fillId="0" borderId="11" xfId="0" applyNumberFormat="1" applyFont="1" applyBorder="1" applyAlignment="1">
      <alignment vertical="distributed" wrapText="1"/>
    </xf>
    <xf numFmtId="0" fontId="57" fillId="0" borderId="11" xfId="0" applyNumberFormat="1" applyFont="1" applyBorder="1" applyAlignment="1">
      <alignment horizontal="left" vertical="distributed" wrapText="1"/>
    </xf>
    <xf numFmtId="194" fontId="11" fillId="0" borderId="11" xfId="0" applyNumberFormat="1" applyFont="1" applyFill="1" applyBorder="1" applyAlignment="1">
      <alignment wrapText="1"/>
    </xf>
    <xf numFmtId="194" fontId="10" fillId="34" borderId="11" xfId="0" applyNumberFormat="1" applyFont="1" applyFill="1" applyBorder="1" applyAlignment="1">
      <alignment/>
    </xf>
    <xf numFmtId="0" fontId="11" fillId="33" borderId="0" xfId="0" applyFont="1" applyFill="1" applyBorder="1" applyAlignment="1">
      <alignment horizontal="center" wrapText="1"/>
    </xf>
    <xf numFmtId="0" fontId="10" fillId="34" borderId="11" xfId="0" applyFont="1" applyFill="1" applyBorder="1" applyAlignment="1">
      <alignment wrapText="1"/>
    </xf>
    <xf numFmtId="2" fontId="10" fillId="33" borderId="11" xfId="0" applyNumberFormat="1" applyFont="1" applyFill="1" applyBorder="1" applyAlignment="1">
      <alignment horizontal="center" wrapText="1"/>
    </xf>
    <xf numFmtId="0" fontId="10" fillId="33" borderId="11" xfId="0" applyFont="1" applyFill="1" applyBorder="1" applyAlignment="1">
      <alignment horizontal="center" wrapText="1"/>
    </xf>
    <xf numFmtId="0" fontId="10" fillId="33" borderId="11" xfId="0" applyFont="1" applyFill="1" applyBorder="1" applyAlignment="1">
      <alignment horizontal="center"/>
    </xf>
    <xf numFmtId="0" fontId="10" fillId="0" borderId="12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wrapText="1"/>
    </xf>
    <xf numFmtId="194" fontId="10" fillId="0" borderId="12" xfId="0" applyNumberFormat="1" applyFont="1" applyBorder="1" applyAlignment="1">
      <alignment horizontal="center" wrapText="1"/>
    </xf>
    <xf numFmtId="194" fontId="10" fillId="0" borderId="14" xfId="0" applyNumberFormat="1" applyFont="1" applyBorder="1" applyAlignment="1">
      <alignment horizontal="center" wrapText="1"/>
    </xf>
    <xf numFmtId="194" fontId="10" fillId="0" borderId="15" xfId="0" applyNumberFormat="1" applyFont="1" applyBorder="1" applyAlignment="1">
      <alignment horizontal="center" wrapText="1"/>
    </xf>
    <xf numFmtId="0" fontId="10" fillId="33" borderId="12" xfId="0" applyFont="1" applyFill="1" applyBorder="1" applyAlignment="1">
      <alignment horizontal="center" wrapText="1"/>
    </xf>
    <xf numFmtId="0" fontId="10" fillId="33" borderId="14" xfId="0" applyFont="1" applyFill="1" applyBorder="1" applyAlignment="1">
      <alignment horizontal="center" wrapText="1"/>
    </xf>
    <xf numFmtId="0" fontId="10" fillId="33" borderId="15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5"/>
  <sheetViews>
    <sheetView tabSelected="1" view="pageBreakPreview" zoomScaleSheetLayoutView="100" zoomScalePageLayoutView="0" workbookViewId="0" topLeftCell="A1">
      <selection activeCell="H111" sqref="H111"/>
    </sheetView>
  </sheetViews>
  <sheetFormatPr defaultColWidth="10.7109375" defaultRowHeight="12.75"/>
  <cols>
    <col min="1" max="1" width="38.00390625" style="5" customWidth="1"/>
    <col min="2" max="2" width="10.7109375" style="5" hidden="1" customWidth="1"/>
    <col min="3" max="3" width="0.5625" style="5" hidden="1" customWidth="1"/>
    <col min="4" max="4" width="8.8515625" style="5" hidden="1" customWidth="1"/>
    <col min="5" max="5" width="13.140625" style="2" customWidth="1"/>
    <col min="6" max="6" width="12.7109375" style="1" customWidth="1"/>
    <col min="7" max="7" width="11.57421875" style="1" customWidth="1"/>
    <col min="8" max="8" width="13.421875" style="1" customWidth="1"/>
    <col min="9" max="9" width="13.140625" style="4" customWidth="1"/>
    <col min="10" max="10" width="11.140625" style="4" customWidth="1"/>
    <col min="11" max="11" width="10.00390625" style="1" customWidth="1"/>
    <col min="12" max="12" width="10.57421875" style="1" customWidth="1"/>
    <col min="13" max="13" width="10.7109375" style="6" customWidth="1"/>
    <col min="14" max="16384" width="10.7109375" style="1" customWidth="1"/>
  </cols>
  <sheetData>
    <row r="1" spans="1:11" ht="15.75" customHeight="1">
      <c r="A1" s="99" t="s">
        <v>56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ht="15.75" customHeight="1">
      <c r="A2" s="99" t="s">
        <v>101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ht="0.7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ht="15">
      <c r="A4" s="100" t="s">
        <v>0</v>
      </c>
      <c r="B4" s="102" t="s">
        <v>23</v>
      </c>
      <c r="C4" s="102" t="s">
        <v>24</v>
      </c>
      <c r="D4" s="102"/>
      <c r="E4" s="112" t="s">
        <v>104</v>
      </c>
      <c r="F4" s="103" t="s">
        <v>36</v>
      </c>
      <c r="G4" s="103"/>
      <c r="H4" s="107" t="s">
        <v>102</v>
      </c>
      <c r="I4" s="103" t="s">
        <v>36</v>
      </c>
      <c r="J4" s="103"/>
      <c r="K4" s="104" t="s">
        <v>53</v>
      </c>
    </row>
    <row r="5" spans="1:11" ht="13.5">
      <c r="A5" s="100"/>
      <c r="B5" s="102"/>
      <c r="C5" s="100" t="s">
        <v>15</v>
      </c>
      <c r="D5" s="100" t="s">
        <v>25</v>
      </c>
      <c r="E5" s="113"/>
      <c r="F5" s="101" t="s">
        <v>68</v>
      </c>
      <c r="G5" s="102" t="s">
        <v>55</v>
      </c>
      <c r="H5" s="107"/>
      <c r="I5" s="101" t="s">
        <v>54</v>
      </c>
      <c r="J5" s="102" t="s">
        <v>55</v>
      </c>
      <c r="K5" s="105"/>
    </row>
    <row r="6" spans="1:11" ht="45.75" customHeight="1">
      <c r="A6" s="100"/>
      <c r="B6" s="102"/>
      <c r="C6" s="100"/>
      <c r="D6" s="100"/>
      <c r="E6" s="114"/>
      <c r="F6" s="101"/>
      <c r="G6" s="102"/>
      <c r="H6" s="107"/>
      <c r="I6" s="101"/>
      <c r="J6" s="102"/>
      <c r="K6" s="106"/>
    </row>
    <row r="7" spans="1:13" s="3" customFormat="1" ht="19.5" customHeight="1">
      <c r="A7" s="22" t="s">
        <v>1</v>
      </c>
      <c r="B7" s="22">
        <f>SUM(C7+D7)</f>
        <v>28550</v>
      </c>
      <c r="C7" s="22">
        <f aca="true" t="shared" si="0" ref="C7:J7">SUM(C8:C13)</f>
        <v>25454</v>
      </c>
      <c r="D7" s="22">
        <f t="shared" si="0"/>
        <v>3096</v>
      </c>
      <c r="E7" s="20">
        <f t="shared" si="0"/>
        <v>125479.69999999998</v>
      </c>
      <c r="F7" s="20">
        <f t="shared" si="0"/>
        <v>109075.8</v>
      </c>
      <c r="G7" s="20">
        <f t="shared" si="0"/>
        <v>16403.9</v>
      </c>
      <c r="H7" s="20">
        <f t="shared" si="0"/>
        <v>56971.700000000004</v>
      </c>
      <c r="I7" s="20">
        <f t="shared" si="0"/>
        <v>51188.6</v>
      </c>
      <c r="J7" s="20">
        <f t="shared" si="0"/>
        <v>5783.1</v>
      </c>
      <c r="K7" s="23">
        <f aca="true" t="shared" si="1" ref="K7:K13">SUM(H7/E7*100)</f>
        <v>45.40312098291597</v>
      </c>
      <c r="L7" s="1"/>
      <c r="M7" s="7"/>
    </row>
    <row r="8" spans="1:11" ht="15">
      <c r="A8" s="21" t="s">
        <v>2</v>
      </c>
      <c r="B8" s="21">
        <f>SUM(C8+D8)</f>
        <v>25393</v>
      </c>
      <c r="C8" s="21">
        <v>22854</v>
      </c>
      <c r="D8" s="21">
        <v>2539</v>
      </c>
      <c r="E8" s="15">
        <f aca="true" t="shared" si="2" ref="E8:E24">SUM(F8:G8)</f>
        <v>87775.2</v>
      </c>
      <c r="F8" s="19">
        <v>86022.2</v>
      </c>
      <c r="G8" s="19">
        <v>1753</v>
      </c>
      <c r="H8" s="24">
        <f aca="true" t="shared" si="3" ref="H8:H13">SUM(I8:J8)</f>
        <v>39341</v>
      </c>
      <c r="I8" s="16">
        <v>38556</v>
      </c>
      <c r="J8" s="16">
        <v>785</v>
      </c>
      <c r="K8" s="24">
        <f t="shared" si="1"/>
        <v>44.82017699760297</v>
      </c>
    </row>
    <row r="9" spans="1:11" ht="15">
      <c r="A9" s="21" t="s">
        <v>34</v>
      </c>
      <c r="B9" s="21"/>
      <c r="C9" s="21"/>
      <c r="D9" s="21"/>
      <c r="E9" s="15">
        <f t="shared" si="2"/>
        <v>20271.1</v>
      </c>
      <c r="F9" s="19">
        <v>14241.6</v>
      </c>
      <c r="G9" s="19">
        <v>6029.5</v>
      </c>
      <c r="H9" s="24">
        <f t="shared" si="3"/>
        <v>9037.5</v>
      </c>
      <c r="I9" s="16">
        <v>6349.4</v>
      </c>
      <c r="J9" s="16">
        <v>2688.1</v>
      </c>
      <c r="K9" s="24">
        <f t="shared" si="1"/>
        <v>44.58317506203413</v>
      </c>
    </row>
    <row r="10" spans="1:11" ht="15">
      <c r="A10" s="21" t="s">
        <v>66</v>
      </c>
      <c r="B10" s="21">
        <f>SUM(C10+D10)</f>
        <v>1940</v>
      </c>
      <c r="C10" s="21">
        <v>1940</v>
      </c>
      <c r="D10" s="21"/>
      <c r="E10" s="15">
        <f t="shared" si="2"/>
        <v>8200</v>
      </c>
      <c r="F10" s="19">
        <v>8200</v>
      </c>
      <c r="G10" s="19"/>
      <c r="H10" s="24">
        <f>SUM(I10:J10)</f>
        <v>5943.5</v>
      </c>
      <c r="I10" s="16">
        <v>5943.5</v>
      </c>
      <c r="J10" s="67"/>
      <c r="K10" s="24">
        <f t="shared" si="1"/>
        <v>72.48170731707317</v>
      </c>
    </row>
    <row r="11" spans="1:11" ht="15">
      <c r="A11" s="21" t="s">
        <v>49</v>
      </c>
      <c r="B11" s="21">
        <f aca="true" t="shared" si="4" ref="B11:B18">SUM(C11+D11)</f>
        <v>48</v>
      </c>
      <c r="C11" s="21"/>
      <c r="D11" s="21">
        <v>48</v>
      </c>
      <c r="E11" s="15">
        <f t="shared" si="2"/>
        <v>1349</v>
      </c>
      <c r="F11" s="19"/>
      <c r="G11" s="19">
        <v>1349</v>
      </c>
      <c r="H11" s="24">
        <f>SUM(I11:J11)</f>
        <v>99.3</v>
      </c>
      <c r="I11" s="67"/>
      <c r="J11" s="16">
        <v>99.3</v>
      </c>
      <c r="K11" s="24">
        <f t="shared" si="1"/>
        <v>7.361008154188288</v>
      </c>
    </row>
    <row r="12" spans="1:11" ht="15">
      <c r="A12" s="21" t="s">
        <v>13</v>
      </c>
      <c r="B12" s="21">
        <f t="shared" si="4"/>
        <v>509</v>
      </c>
      <c r="C12" s="21"/>
      <c r="D12" s="21">
        <v>509</v>
      </c>
      <c r="E12" s="15">
        <f t="shared" si="2"/>
        <v>7262.4</v>
      </c>
      <c r="F12" s="19"/>
      <c r="G12" s="19">
        <v>7262.4</v>
      </c>
      <c r="H12" s="24">
        <f t="shared" si="3"/>
        <v>2201.9</v>
      </c>
      <c r="I12" s="67"/>
      <c r="J12" s="16">
        <v>2201.9</v>
      </c>
      <c r="K12" s="24">
        <f t="shared" si="1"/>
        <v>30.319178233090994</v>
      </c>
    </row>
    <row r="13" spans="1:11" ht="15">
      <c r="A13" s="21" t="s">
        <v>3</v>
      </c>
      <c r="B13" s="21">
        <f t="shared" si="4"/>
        <v>660</v>
      </c>
      <c r="C13" s="21">
        <v>660</v>
      </c>
      <c r="D13" s="21"/>
      <c r="E13" s="15">
        <f t="shared" si="2"/>
        <v>622</v>
      </c>
      <c r="F13" s="19">
        <v>612</v>
      </c>
      <c r="G13" s="19">
        <v>10</v>
      </c>
      <c r="H13" s="24">
        <f t="shared" si="3"/>
        <v>348.5</v>
      </c>
      <c r="I13" s="16">
        <v>339.7</v>
      </c>
      <c r="J13" s="16">
        <v>8.8</v>
      </c>
      <c r="K13" s="24">
        <f t="shared" si="1"/>
        <v>56.028938906752416</v>
      </c>
    </row>
    <row r="14" spans="1:13" s="3" customFormat="1" ht="15.75" customHeight="1">
      <c r="A14" s="22" t="s">
        <v>8</v>
      </c>
      <c r="B14" s="22">
        <f t="shared" si="4"/>
        <v>4922</v>
      </c>
      <c r="C14" s="22">
        <f>SUM(C15:C22)</f>
        <v>3029</v>
      </c>
      <c r="D14" s="22">
        <f>SUM(D15:D22)</f>
        <v>1893</v>
      </c>
      <c r="E14" s="90">
        <f aca="true" t="shared" si="5" ref="E14:J14">SUM(E15:E23)</f>
        <v>7109.4</v>
      </c>
      <c r="F14" s="20">
        <f t="shared" si="5"/>
        <v>6509.4</v>
      </c>
      <c r="G14" s="90">
        <f t="shared" si="5"/>
        <v>600</v>
      </c>
      <c r="H14" s="20">
        <f t="shared" si="5"/>
        <v>5754</v>
      </c>
      <c r="I14" s="20">
        <f t="shared" si="5"/>
        <v>4964.099999999999</v>
      </c>
      <c r="J14" s="20">
        <f t="shared" si="5"/>
        <v>789.9</v>
      </c>
      <c r="K14" s="23">
        <f aca="true" t="shared" si="6" ref="K14:K19">SUM(H14/E14*100)</f>
        <v>80.93510000843953</v>
      </c>
      <c r="L14" s="1"/>
      <c r="M14" s="7"/>
    </row>
    <row r="15" spans="1:11" ht="15">
      <c r="A15" s="21" t="s">
        <v>14</v>
      </c>
      <c r="B15" s="21">
        <f t="shared" si="4"/>
        <v>1130</v>
      </c>
      <c r="C15" s="21">
        <v>565</v>
      </c>
      <c r="D15" s="21">
        <v>565</v>
      </c>
      <c r="E15" s="15">
        <f t="shared" si="2"/>
        <v>3800</v>
      </c>
      <c r="F15" s="19">
        <v>3800</v>
      </c>
      <c r="G15" s="19"/>
      <c r="H15" s="24">
        <f aca="true" t="shared" si="7" ref="H15:H23">SUM(I15:J15)</f>
        <v>2108.1</v>
      </c>
      <c r="I15" s="16">
        <v>2108.1</v>
      </c>
      <c r="J15" s="67"/>
      <c r="K15" s="24">
        <f t="shared" si="6"/>
        <v>55.47631578947369</v>
      </c>
    </row>
    <row r="16" spans="1:11" ht="15">
      <c r="A16" s="21" t="s">
        <v>4</v>
      </c>
      <c r="B16" s="21">
        <f t="shared" si="4"/>
        <v>107</v>
      </c>
      <c r="C16" s="21">
        <v>107</v>
      </c>
      <c r="D16" s="21"/>
      <c r="E16" s="15">
        <f t="shared" si="2"/>
        <v>525</v>
      </c>
      <c r="F16" s="19">
        <v>155</v>
      </c>
      <c r="G16" s="19">
        <v>370</v>
      </c>
      <c r="H16" s="24">
        <f>SUM(I16:J16)</f>
        <v>362</v>
      </c>
      <c r="I16" s="16">
        <v>98.6</v>
      </c>
      <c r="J16" s="16">
        <v>263.4</v>
      </c>
      <c r="K16" s="24">
        <f t="shared" si="6"/>
        <v>68.95238095238095</v>
      </c>
    </row>
    <row r="17" spans="1:11" ht="30.75">
      <c r="A17" s="21" t="s">
        <v>50</v>
      </c>
      <c r="B17" s="21"/>
      <c r="C17" s="21"/>
      <c r="D17" s="21"/>
      <c r="E17" s="15">
        <f t="shared" si="2"/>
        <v>280</v>
      </c>
      <c r="F17" s="19">
        <v>200</v>
      </c>
      <c r="G17" s="19">
        <v>80</v>
      </c>
      <c r="H17" s="24">
        <f>SUM(I17:J17)</f>
        <v>386.9</v>
      </c>
      <c r="I17" s="16">
        <v>336.9</v>
      </c>
      <c r="J17" s="16">
        <v>50</v>
      </c>
      <c r="K17" s="24">
        <f t="shared" si="6"/>
        <v>138.17857142857142</v>
      </c>
    </row>
    <row r="18" spans="1:11" ht="30.75">
      <c r="A18" s="21" t="s">
        <v>37</v>
      </c>
      <c r="B18" s="21">
        <f t="shared" si="4"/>
        <v>49</v>
      </c>
      <c r="C18" s="21">
        <v>49</v>
      </c>
      <c r="D18" s="21"/>
      <c r="E18" s="15">
        <f t="shared" si="2"/>
        <v>742</v>
      </c>
      <c r="F18" s="84">
        <v>742</v>
      </c>
      <c r="G18" s="19"/>
      <c r="H18" s="24">
        <f t="shared" si="7"/>
        <v>831.8</v>
      </c>
      <c r="I18" s="16">
        <v>831.8</v>
      </c>
      <c r="J18" s="67"/>
      <c r="K18" s="24">
        <f t="shared" si="6"/>
        <v>112.10242587601078</v>
      </c>
    </row>
    <row r="19" spans="1:11" ht="44.25" customHeight="1">
      <c r="A19" s="21" t="s">
        <v>47</v>
      </c>
      <c r="B19" s="21"/>
      <c r="C19" s="21"/>
      <c r="D19" s="21"/>
      <c r="E19" s="15">
        <f t="shared" si="2"/>
        <v>12.9</v>
      </c>
      <c r="F19" s="84">
        <v>12.9</v>
      </c>
      <c r="G19" s="19"/>
      <c r="H19" s="24">
        <f t="shared" si="7"/>
        <v>31.8</v>
      </c>
      <c r="I19" s="16">
        <v>30.7</v>
      </c>
      <c r="J19" s="16">
        <v>1.1</v>
      </c>
      <c r="K19" s="24">
        <f t="shared" si="6"/>
        <v>246.51162790697674</v>
      </c>
    </row>
    <row r="20" spans="1:11" ht="15">
      <c r="A20" s="21" t="s">
        <v>5</v>
      </c>
      <c r="B20" s="21">
        <f>SUM(C20+D20)</f>
        <v>218</v>
      </c>
      <c r="C20" s="21">
        <v>218</v>
      </c>
      <c r="D20" s="21"/>
      <c r="E20" s="15">
        <f t="shared" si="2"/>
        <v>340</v>
      </c>
      <c r="F20" s="84">
        <v>340</v>
      </c>
      <c r="G20" s="19"/>
      <c r="H20" s="24">
        <f t="shared" si="7"/>
        <v>194</v>
      </c>
      <c r="I20" s="16">
        <v>94</v>
      </c>
      <c r="J20" s="16">
        <v>100</v>
      </c>
      <c r="K20" s="24">
        <f aca="true" t="shared" si="8" ref="K20:K28">SUM(H20/E20*100)</f>
        <v>57.05882352941176</v>
      </c>
    </row>
    <row r="21" spans="1:11" ht="30.75">
      <c r="A21" s="21" t="s">
        <v>39</v>
      </c>
      <c r="B21" s="21">
        <f>SUM(C21+D21)</f>
        <v>2656</v>
      </c>
      <c r="C21" s="21">
        <v>1328</v>
      </c>
      <c r="D21" s="21">
        <v>1328</v>
      </c>
      <c r="E21" s="92">
        <f t="shared" si="2"/>
        <v>1002.5</v>
      </c>
      <c r="F21" s="84">
        <v>852.5</v>
      </c>
      <c r="G21" s="84">
        <v>150</v>
      </c>
      <c r="H21" s="24">
        <f t="shared" si="7"/>
        <v>1185</v>
      </c>
      <c r="I21" s="16">
        <v>900.2</v>
      </c>
      <c r="J21" s="16">
        <v>284.8</v>
      </c>
      <c r="K21" s="24">
        <f t="shared" si="8"/>
        <v>118.20448877805487</v>
      </c>
    </row>
    <row r="22" spans="1:11" ht="15.75" customHeight="1">
      <c r="A22" s="21" t="s">
        <v>72</v>
      </c>
      <c r="B22" s="21">
        <f>SUM(C22+D22)</f>
        <v>762</v>
      </c>
      <c r="C22" s="21">
        <v>762</v>
      </c>
      <c r="D22" s="21"/>
      <c r="E22" s="15">
        <f t="shared" si="2"/>
        <v>407</v>
      </c>
      <c r="F22" s="84">
        <v>407</v>
      </c>
      <c r="G22" s="19"/>
      <c r="H22" s="24">
        <f t="shared" si="7"/>
        <v>646.2</v>
      </c>
      <c r="I22" s="16">
        <v>564.6</v>
      </c>
      <c r="J22" s="16">
        <v>81.6</v>
      </c>
      <c r="K22" s="24">
        <f t="shared" si="8"/>
        <v>158.77149877149878</v>
      </c>
    </row>
    <row r="23" spans="1:11" ht="15.75" customHeight="1">
      <c r="A23" s="21" t="s">
        <v>74</v>
      </c>
      <c r="B23" s="21"/>
      <c r="C23" s="21"/>
      <c r="D23" s="21"/>
      <c r="E23" s="15">
        <f>F23</f>
        <v>0</v>
      </c>
      <c r="F23" s="19">
        <v>0</v>
      </c>
      <c r="G23" s="19"/>
      <c r="H23" s="24">
        <f t="shared" si="7"/>
        <v>8.2</v>
      </c>
      <c r="I23" s="16">
        <v>-0.8</v>
      </c>
      <c r="J23" s="16">
        <v>9</v>
      </c>
      <c r="K23" s="24"/>
    </row>
    <row r="24" spans="1:13" s="3" customFormat="1" ht="16.5" customHeight="1">
      <c r="A24" s="22" t="s">
        <v>57</v>
      </c>
      <c r="B24" s="22">
        <f>SUM(B7+B14)</f>
        <v>33472</v>
      </c>
      <c r="C24" s="22">
        <f>SUM(C7+C14)</f>
        <v>28483</v>
      </c>
      <c r="D24" s="22">
        <f>SUM(D7+D14)</f>
        <v>4989</v>
      </c>
      <c r="E24" s="91">
        <f t="shared" si="2"/>
        <v>132589.1</v>
      </c>
      <c r="F24" s="49">
        <f>SUM(F7+F14)</f>
        <v>115585.2</v>
      </c>
      <c r="G24" s="89">
        <f>SUM(G7+G14)</f>
        <v>17003.9</v>
      </c>
      <c r="H24" s="23">
        <f>SUM(H7+H14)</f>
        <v>62725.700000000004</v>
      </c>
      <c r="I24" s="23">
        <f>SUM(I7+I14)</f>
        <v>56152.7</v>
      </c>
      <c r="J24" s="23">
        <f>SUM(J7+J14)</f>
        <v>6573</v>
      </c>
      <c r="K24" s="23">
        <f t="shared" si="8"/>
        <v>47.30833831740316</v>
      </c>
      <c r="L24" s="1"/>
      <c r="M24" s="7"/>
    </row>
    <row r="25" spans="1:13" s="3" customFormat="1" ht="15" customHeight="1">
      <c r="A25" s="22" t="s">
        <v>58</v>
      </c>
      <c r="B25" s="22"/>
      <c r="C25" s="22"/>
      <c r="D25" s="22"/>
      <c r="E25" s="20">
        <f aca="true" t="shared" si="9" ref="E25:J25">E26+E67+E69</f>
        <v>174877.15588999997</v>
      </c>
      <c r="F25" s="20">
        <f t="shared" si="9"/>
        <v>172392.21289</v>
      </c>
      <c r="G25" s="20">
        <f t="shared" si="9"/>
        <v>31313.542999999998</v>
      </c>
      <c r="H25" s="20">
        <f t="shared" si="9"/>
        <v>61879.3</v>
      </c>
      <c r="I25" s="20">
        <f t="shared" si="9"/>
        <v>61834.00000000001</v>
      </c>
      <c r="J25" s="20">
        <f t="shared" si="9"/>
        <v>10139.5</v>
      </c>
      <c r="K25" s="23">
        <f t="shared" si="8"/>
        <v>35.384438685017784</v>
      </c>
      <c r="M25" s="7"/>
    </row>
    <row r="26" spans="1:13" s="3" customFormat="1" ht="45" customHeight="1">
      <c r="A26" s="22" t="s">
        <v>30</v>
      </c>
      <c r="B26" s="22"/>
      <c r="C26" s="22"/>
      <c r="D26" s="22"/>
      <c r="E26" s="20">
        <f aca="true" t="shared" si="10" ref="E26:J26">SUM(E27,E29,E42,E60)</f>
        <v>174892.05588999996</v>
      </c>
      <c r="F26" s="20">
        <f t="shared" si="10"/>
        <v>172407.11289</v>
      </c>
      <c r="G26" s="20">
        <f t="shared" si="10"/>
        <v>31313.542999999998</v>
      </c>
      <c r="H26" s="20">
        <f t="shared" si="10"/>
        <v>61889.100000000006</v>
      </c>
      <c r="I26" s="20">
        <f t="shared" si="10"/>
        <v>61858.80000000001</v>
      </c>
      <c r="J26" s="20">
        <f t="shared" si="10"/>
        <v>10124.5</v>
      </c>
      <c r="K26" s="23">
        <f t="shared" si="8"/>
        <v>35.38702754968227</v>
      </c>
      <c r="M26" s="7"/>
    </row>
    <row r="27" spans="1:11" ht="30.75">
      <c r="A27" s="22" t="s">
        <v>40</v>
      </c>
      <c r="B27" s="22"/>
      <c r="C27" s="22"/>
      <c r="D27" s="22"/>
      <c r="E27" s="20">
        <f aca="true" t="shared" si="11" ref="E27:J27">E28</f>
        <v>16788.4</v>
      </c>
      <c r="F27" s="20">
        <f t="shared" si="11"/>
        <v>16788.4</v>
      </c>
      <c r="G27" s="20">
        <f t="shared" si="11"/>
        <v>21369.8</v>
      </c>
      <c r="H27" s="20">
        <f t="shared" si="11"/>
        <v>7521.2</v>
      </c>
      <c r="I27" s="20">
        <f t="shared" si="11"/>
        <v>7521.2</v>
      </c>
      <c r="J27" s="20">
        <f t="shared" si="11"/>
        <v>8284.2</v>
      </c>
      <c r="K27" s="23">
        <f t="shared" si="8"/>
        <v>44.79998093921993</v>
      </c>
    </row>
    <row r="28" spans="1:11" ht="30.75">
      <c r="A28" s="21" t="s">
        <v>70</v>
      </c>
      <c r="B28" s="22"/>
      <c r="C28" s="22"/>
      <c r="D28" s="22"/>
      <c r="E28" s="15">
        <f>F28</f>
        <v>16788.4</v>
      </c>
      <c r="F28" s="15">
        <v>16788.4</v>
      </c>
      <c r="G28" s="15">
        <v>21369.8</v>
      </c>
      <c r="H28" s="17">
        <f>I28</f>
        <v>7521.2</v>
      </c>
      <c r="I28" s="17">
        <v>7521.2</v>
      </c>
      <c r="J28" s="17">
        <v>8284.2</v>
      </c>
      <c r="K28" s="24">
        <f t="shared" si="8"/>
        <v>44.79998093921993</v>
      </c>
    </row>
    <row r="29" spans="1:11" ht="30.75">
      <c r="A29" s="53" t="s">
        <v>38</v>
      </c>
      <c r="B29" s="53"/>
      <c r="C29" s="53"/>
      <c r="D29" s="53"/>
      <c r="E29" s="91">
        <f aca="true" t="shared" si="12" ref="E29:J29">E30+E31+E32+E33+E34+E35+E36+E37+E38+E39+E40+E41</f>
        <v>57762.25589</v>
      </c>
      <c r="F29" s="91">
        <f t="shared" si="12"/>
        <v>55053.31289</v>
      </c>
      <c r="G29" s="91">
        <f t="shared" si="12"/>
        <v>2708.943</v>
      </c>
      <c r="H29" s="54">
        <f t="shared" si="12"/>
        <v>9017.6</v>
      </c>
      <c r="I29" s="54">
        <f t="shared" si="12"/>
        <v>8875.3</v>
      </c>
      <c r="J29" s="54">
        <f t="shared" si="12"/>
        <v>142.3</v>
      </c>
      <c r="K29" s="23">
        <f aca="true" t="shared" si="13" ref="K29:K70">SUM(H29/E29*100)</f>
        <v>15.611578635662598</v>
      </c>
    </row>
    <row r="30" spans="1:13" s="62" customFormat="1" ht="96" customHeight="1">
      <c r="A30" s="75" t="s">
        <v>105</v>
      </c>
      <c r="B30" s="72"/>
      <c r="C30" s="72"/>
      <c r="D30" s="72"/>
      <c r="E30" s="74">
        <f>F30</f>
        <v>1551.3</v>
      </c>
      <c r="F30" s="74">
        <v>1551.3</v>
      </c>
      <c r="G30" s="74"/>
      <c r="H30" s="74">
        <f>I30</f>
        <v>0</v>
      </c>
      <c r="I30" s="74"/>
      <c r="J30" s="74"/>
      <c r="K30" s="24">
        <f t="shared" si="13"/>
        <v>0</v>
      </c>
      <c r="M30" s="63"/>
    </row>
    <row r="31" spans="1:13" s="62" customFormat="1" ht="96" customHeight="1">
      <c r="A31" s="76" t="s">
        <v>98</v>
      </c>
      <c r="B31" s="76" t="s">
        <v>98</v>
      </c>
      <c r="C31" s="76" t="s">
        <v>98</v>
      </c>
      <c r="D31" s="76" t="s">
        <v>98</v>
      </c>
      <c r="E31" s="76">
        <f>F31</f>
        <v>372.4</v>
      </c>
      <c r="F31" s="70">
        <v>372.4</v>
      </c>
      <c r="G31" s="76"/>
      <c r="H31" s="87">
        <f>I31</f>
        <v>0</v>
      </c>
      <c r="I31" s="76"/>
      <c r="J31" s="76"/>
      <c r="K31" s="24">
        <f t="shared" si="13"/>
        <v>0</v>
      </c>
      <c r="M31" s="63"/>
    </row>
    <row r="32" spans="1:13" s="62" customFormat="1" ht="76.5" customHeight="1">
      <c r="A32" s="71" t="s">
        <v>95</v>
      </c>
      <c r="B32" s="65"/>
      <c r="C32" s="65"/>
      <c r="D32" s="65"/>
      <c r="E32" s="66">
        <f>F32+G32</f>
        <v>673.81289</v>
      </c>
      <c r="F32" s="66">
        <v>673.81289</v>
      </c>
      <c r="G32" s="66">
        <v>0</v>
      </c>
      <c r="H32" s="55"/>
      <c r="I32" s="68"/>
      <c r="J32" s="68"/>
      <c r="K32" s="24">
        <f t="shared" si="13"/>
        <v>0</v>
      </c>
      <c r="M32" s="63"/>
    </row>
    <row r="33" spans="1:13" s="62" customFormat="1" ht="48" customHeight="1">
      <c r="A33" s="75" t="s">
        <v>99</v>
      </c>
      <c r="B33" s="72"/>
      <c r="C33" s="72"/>
      <c r="D33" s="72"/>
      <c r="E33" s="73">
        <f>F33</f>
        <v>106.2</v>
      </c>
      <c r="F33" s="73">
        <v>106.2</v>
      </c>
      <c r="G33" s="73"/>
      <c r="H33" s="74">
        <f>I33</f>
        <v>0</v>
      </c>
      <c r="I33" s="74"/>
      <c r="K33" s="24">
        <f t="shared" si="13"/>
        <v>0</v>
      </c>
      <c r="M33" s="63"/>
    </row>
    <row r="34" spans="1:11" ht="108" customHeight="1">
      <c r="A34" s="71" t="s">
        <v>96</v>
      </c>
      <c r="B34" s="65"/>
      <c r="C34" s="65"/>
      <c r="D34" s="65"/>
      <c r="E34" s="66">
        <f>G34</f>
        <v>1099.943</v>
      </c>
      <c r="F34" s="66"/>
      <c r="G34" s="66">
        <v>1099.943</v>
      </c>
      <c r="H34" s="55">
        <f>J34</f>
        <v>142.3</v>
      </c>
      <c r="I34" s="68"/>
      <c r="J34" s="74">
        <v>142.3</v>
      </c>
      <c r="K34" s="24">
        <f t="shared" si="13"/>
        <v>12.937034009944155</v>
      </c>
    </row>
    <row r="35" spans="1:11" ht="63" customHeight="1">
      <c r="A35" s="57" t="s">
        <v>75</v>
      </c>
      <c r="B35" s="65"/>
      <c r="C35" s="65"/>
      <c r="D35" s="65"/>
      <c r="E35" s="58">
        <f>F35+G35</f>
        <v>5378</v>
      </c>
      <c r="F35" s="58">
        <v>3778</v>
      </c>
      <c r="G35" s="58">
        <v>1600</v>
      </c>
      <c r="H35" s="55">
        <f>I35+J35</f>
        <v>0</v>
      </c>
      <c r="I35" s="68"/>
      <c r="J35" s="68"/>
      <c r="K35" s="24">
        <f t="shared" si="13"/>
        <v>0</v>
      </c>
    </row>
    <row r="36" spans="1:11" ht="93">
      <c r="A36" s="57" t="s">
        <v>76</v>
      </c>
      <c r="B36" s="65"/>
      <c r="C36" s="65"/>
      <c r="D36" s="65"/>
      <c r="E36" s="58">
        <f aca="true" t="shared" si="14" ref="E36:E45">F36</f>
        <v>14.5</v>
      </c>
      <c r="F36" s="58">
        <v>14.5</v>
      </c>
      <c r="G36" s="58"/>
      <c r="H36" s="55">
        <f aca="true" t="shared" si="15" ref="H36:H44">I36</f>
        <v>14.5</v>
      </c>
      <c r="I36" s="55">
        <v>14.5</v>
      </c>
      <c r="J36" s="68"/>
      <c r="K36" s="24">
        <f t="shared" si="13"/>
        <v>100</v>
      </c>
    </row>
    <row r="37" spans="1:11" ht="153" customHeight="1">
      <c r="A37" s="57" t="s">
        <v>77</v>
      </c>
      <c r="B37" s="65"/>
      <c r="C37" s="65"/>
      <c r="D37" s="65"/>
      <c r="E37" s="58">
        <f t="shared" si="14"/>
        <v>704.7</v>
      </c>
      <c r="F37" s="58">
        <v>704.7</v>
      </c>
      <c r="G37" s="58"/>
      <c r="H37" s="55">
        <f t="shared" si="15"/>
        <v>259.8</v>
      </c>
      <c r="I37" s="55">
        <v>259.8</v>
      </c>
      <c r="J37" s="68"/>
      <c r="K37" s="24">
        <f t="shared" si="13"/>
        <v>36.866751809280544</v>
      </c>
    </row>
    <row r="38" spans="1:11" ht="129" customHeight="1">
      <c r="A38" s="77" t="s">
        <v>112</v>
      </c>
      <c r="B38" s="72"/>
      <c r="C38" s="72"/>
      <c r="D38" s="72"/>
      <c r="E38" s="78">
        <f>F38+G38</f>
        <v>22.5</v>
      </c>
      <c r="F38" s="78">
        <v>13.5</v>
      </c>
      <c r="G38" s="78">
        <v>9</v>
      </c>
      <c r="H38" s="74">
        <f>I38+J38</f>
        <v>13.5</v>
      </c>
      <c r="I38" s="74">
        <v>13.5</v>
      </c>
      <c r="J38" s="74"/>
      <c r="K38" s="79">
        <f t="shared" si="13"/>
        <v>60</v>
      </c>
    </row>
    <row r="39" spans="1:11" ht="93">
      <c r="A39" s="56" t="s">
        <v>83</v>
      </c>
      <c r="B39" s="59"/>
      <c r="C39" s="60"/>
      <c r="D39" s="60"/>
      <c r="E39" s="58">
        <f t="shared" si="14"/>
        <v>17725</v>
      </c>
      <c r="F39" s="58">
        <v>17725</v>
      </c>
      <c r="G39" s="58"/>
      <c r="H39" s="55">
        <f t="shared" si="15"/>
        <v>8400</v>
      </c>
      <c r="I39" s="55">
        <v>8400</v>
      </c>
      <c r="J39" s="68"/>
      <c r="K39" s="24">
        <f>SUM(H39/E39*100)</f>
        <v>47.39069111424541</v>
      </c>
    </row>
    <row r="40" spans="1:24" ht="141" customHeight="1">
      <c r="A40" s="56" t="s">
        <v>84</v>
      </c>
      <c r="B40" s="59"/>
      <c r="C40" s="60"/>
      <c r="D40" s="60"/>
      <c r="E40" s="58">
        <f t="shared" si="14"/>
        <v>27020</v>
      </c>
      <c r="F40" s="58">
        <v>27020</v>
      </c>
      <c r="G40" s="58"/>
      <c r="H40" s="55">
        <f t="shared" si="15"/>
        <v>0</v>
      </c>
      <c r="I40" s="68"/>
      <c r="J40" s="68"/>
      <c r="K40" s="24">
        <f>SUM(H40/E40*100)</f>
        <v>0</v>
      </c>
      <c r="M40" s="9"/>
      <c r="N40" s="52"/>
      <c r="O40" s="8"/>
      <c r="P40" s="8"/>
      <c r="Q40" s="52"/>
      <c r="R40" s="8"/>
      <c r="S40" s="8"/>
      <c r="T40" s="52"/>
      <c r="U40" s="10"/>
      <c r="V40" s="10"/>
      <c r="W40" s="8"/>
      <c r="X40" s="8"/>
    </row>
    <row r="41" spans="1:24" ht="234" customHeight="1">
      <c r="A41" s="77" t="s">
        <v>106</v>
      </c>
      <c r="B41" s="85"/>
      <c r="C41" s="86"/>
      <c r="D41" s="86"/>
      <c r="E41" s="78">
        <f>F41</f>
        <v>3093.9</v>
      </c>
      <c r="F41" s="78">
        <v>3093.9</v>
      </c>
      <c r="G41" s="78"/>
      <c r="H41" s="74">
        <f>I41</f>
        <v>187.5</v>
      </c>
      <c r="I41" s="74">
        <v>187.5</v>
      </c>
      <c r="J41" s="74"/>
      <c r="K41" s="79">
        <f>SUM(H41/E41*100)</f>
        <v>6.06031222728595</v>
      </c>
      <c r="M41" s="9"/>
      <c r="N41" s="52"/>
      <c r="O41" s="8"/>
      <c r="P41" s="8"/>
      <c r="Q41" s="52"/>
      <c r="R41" s="8"/>
      <c r="S41" s="8"/>
      <c r="T41" s="52"/>
      <c r="U41" s="10"/>
      <c r="V41" s="10"/>
      <c r="W41" s="8"/>
      <c r="X41" s="8"/>
    </row>
    <row r="42" spans="1:24" ht="30" customHeight="1">
      <c r="A42" s="53" t="s">
        <v>45</v>
      </c>
      <c r="B42" s="53"/>
      <c r="C42" s="53"/>
      <c r="D42" s="53"/>
      <c r="E42" s="61">
        <f t="shared" si="14"/>
        <v>99577.09999999999</v>
      </c>
      <c r="F42" s="54">
        <f>F43+F44+F45+F46+F47+F48+F49+F50+F51+F52+F53+F54+F55+F56+F57+F58+F59</f>
        <v>99577.09999999999</v>
      </c>
      <c r="G42" s="54">
        <f>G43+G44+G45+G46+G47+G48+G49+G50+G51+G52+G53+G54+G55+G56+G57+G58+G59</f>
        <v>598.7</v>
      </c>
      <c r="H42" s="54">
        <f>H43+H44+H45+H46+H47+H48+H49+H50+H51+H52+H53+H54+H55+H56+H57+H58+H59</f>
        <v>45350.30000000001</v>
      </c>
      <c r="I42" s="54">
        <f>I43+I44+I45+I46+I47+I48+I49+I50+I51+I52+I53+I54+I55+I56+I57+I58+I59</f>
        <v>45350.30000000001</v>
      </c>
      <c r="J42" s="54">
        <f>J43+J44+J45+J46+J47+J48+J49+J50+J51+J52+J53+J54+J55+J56+J57+J58+J59</f>
        <v>281.20000000000005</v>
      </c>
      <c r="K42" s="23">
        <f t="shared" si="13"/>
        <v>45.54290092802463</v>
      </c>
      <c r="M42" s="9"/>
      <c r="N42" s="52"/>
      <c r="O42" s="8"/>
      <c r="P42" s="8"/>
      <c r="Q42" s="52"/>
      <c r="R42" s="8"/>
      <c r="S42" s="8"/>
      <c r="T42" s="52"/>
      <c r="U42" s="10"/>
      <c r="V42" s="10"/>
      <c r="W42" s="8"/>
      <c r="X42" s="8"/>
    </row>
    <row r="43" spans="1:24" ht="92.25" customHeight="1">
      <c r="A43" s="65" t="s">
        <v>85</v>
      </c>
      <c r="B43" s="65"/>
      <c r="C43" s="65"/>
      <c r="D43" s="65"/>
      <c r="E43" s="58">
        <f>F43</f>
        <v>983.3</v>
      </c>
      <c r="F43" s="55">
        <v>983.3</v>
      </c>
      <c r="G43" s="55"/>
      <c r="H43" s="55">
        <f>I43</f>
        <v>0</v>
      </c>
      <c r="I43" s="55">
        <v>0</v>
      </c>
      <c r="J43" s="55"/>
      <c r="K43" s="24">
        <f t="shared" si="13"/>
        <v>0</v>
      </c>
      <c r="M43" s="9"/>
      <c r="N43" s="52"/>
      <c r="O43" s="8"/>
      <c r="P43" s="8"/>
      <c r="Q43" s="52"/>
      <c r="R43" s="8"/>
      <c r="S43" s="8"/>
      <c r="T43" s="52"/>
      <c r="U43" s="10"/>
      <c r="V43" s="10"/>
      <c r="W43" s="8"/>
      <c r="X43" s="8"/>
    </row>
    <row r="44" spans="1:11" ht="107.25" customHeight="1">
      <c r="A44" s="65" t="s">
        <v>79</v>
      </c>
      <c r="B44" s="53"/>
      <c r="C44" s="53"/>
      <c r="D44" s="53"/>
      <c r="E44" s="58">
        <f>F44</f>
        <v>31.4</v>
      </c>
      <c r="F44" s="55">
        <v>31.4</v>
      </c>
      <c r="G44" s="55"/>
      <c r="H44" s="55">
        <f t="shared" si="15"/>
        <v>31.4</v>
      </c>
      <c r="I44" s="55">
        <v>31.4</v>
      </c>
      <c r="J44" s="55"/>
      <c r="K44" s="24">
        <f t="shared" si="13"/>
        <v>100</v>
      </c>
    </row>
    <row r="45" spans="1:11" ht="62.25">
      <c r="A45" s="29" t="s">
        <v>51</v>
      </c>
      <c r="B45" s="28"/>
      <c r="C45" s="28"/>
      <c r="D45" s="28"/>
      <c r="E45" s="26">
        <f t="shared" si="14"/>
        <v>1290.2</v>
      </c>
      <c r="F45" s="80">
        <v>1290.2</v>
      </c>
      <c r="G45" s="19"/>
      <c r="H45" s="24">
        <f>I45</f>
        <v>355.4</v>
      </c>
      <c r="I45" s="16">
        <v>355.4</v>
      </c>
      <c r="J45" s="16"/>
      <c r="K45" s="24">
        <f t="shared" si="13"/>
        <v>27.5461168811037</v>
      </c>
    </row>
    <row r="46" spans="1:11" ht="62.25" customHeight="1">
      <c r="A46" s="27" t="s">
        <v>26</v>
      </c>
      <c r="B46" s="28"/>
      <c r="C46" s="28"/>
      <c r="D46" s="28"/>
      <c r="E46" s="15">
        <f>F46</f>
        <v>397.6</v>
      </c>
      <c r="F46" s="16">
        <v>397.6</v>
      </c>
      <c r="G46" s="19">
        <v>397.6</v>
      </c>
      <c r="H46" s="24">
        <f>I46</f>
        <v>198.8</v>
      </c>
      <c r="I46" s="16">
        <v>198.8</v>
      </c>
      <c r="J46" s="16">
        <v>198.8</v>
      </c>
      <c r="K46" s="24">
        <f t="shared" si="13"/>
        <v>50</v>
      </c>
    </row>
    <row r="47" spans="1:11" ht="63" customHeight="1">
      <c r="A47" s="27" t="s">
        <v>41</v>
      </c>
      <c r="B47" s="28"/>
      <c r="C47" s="28"/>
      <c r="D47" s="28"/>
      <c r="E47" s="15">
        <f>SUM(F47:G47)</f>
        <v>568.7</v>
      </c>
      <c r="F47" s="16">
        <v>568.7</v>
      </c>
      <c r="G47" s="19"/>
      <c r="H47" s="24">
        <f>I47</f>
        <v>230</v>
      </c>
      <c r="I47" s="16">
        <v>230</v>
      </c>
      <c r="J47" s="16"/>
      <c r="K47" s="24">
        <f t="shared" si="13"/>
        <v>40.44311587831897</v>
      </c>
    </row>
    <row r="48" spans="1:11" ht="124.5" customHeight="1">
      <c r="A48" s="27" t="s">
        <v>44</v>
      </c>
      <c r="B48" s="28"/>
      <c r="C48" s="28"/>
      <c r="D48" s="28"/>
      <c r="E48" s="15">
        <f>F48</f>
        <v>4158.2</v>
      </c>
      <c r="F48" s="16">
        <v>4158.2</v>
      </c>
      <c r="G48" s="19"/>
      <c r="H48" s="24">
        <f>I48</f>
        <v>1661.4</v>
      </c>
      <c r="I48" s="16">
        <v>1661.4</v>
      </c>
      <c r="J48" s="16"/>
      <c r="K48" s="24">
        <f t="shared" si="13"/>
        <v>39.954788129479105</v>
      </c>
    </row>
    <row r="49" spans="1:11" ht="326.25" customHeight="1">
      <c r="A49" s="25" t="s">
        <v>52</v>
      </c>
      <c r="B49" s="28"/>
      <c r="C49" s="28"/>
      <c r="D49" s="28"/>
      <c r="E49" s="15">
        <f aca="true" t="shared" si="16" ref="E49:E54">SUM(F49:G49)</f>
        <v>46717.2</v>
      </c>
      <c r="F49" s="16">
        <v>46717.2</v>
      </c>
      <c r="G49" s="19"/>
      <c r="H49" s="24">
        <f aca="true" t="shared" si="17" ref="H49:H54">I49</f>
        <v>23527.4</v>
      </c>
      <c r="I49" s="16">
        <v>23527.4</v>
      </c>
      <c r="J49" s="16"/>
      <c r="K49" s="24">
        <f t="shared" si="13"/>
        <v>50.36132302449634</v>
      </c>
    </row>
    <row r="50" spans="1:11" ht="96" customHeight="1">
      <c r="A50" s="30" t="s">
        <v>48</v>
      </c>
      <c r="B50" s="28"/>
      <c r="C50" s="28"/>
      <c r="D50" s="28"/>
      <c r="E50" s="15">
        <f t="shared" si="16"/>
        <v>8219.8</v>
      </c>
      <c r="F50" s="16">
        <v>8219.8</v>
      </c>
      <c r="G50" s="19"/>
      <c r="H50" s="24">
        <f t="shared" si="17"/>
        <v>3458.9</v>
      </c>
      <c r="I50" s="16">
        <v>3458.9</v>
      </c>
      <c r="J50" s="16"/>
      <c r="K50" s="24">
        <f t="shared" si="13"/>
        <v>42.08009927248838</v>
      </c>
    </row>
    <row r="51" spans="1:11" ht="150" customHeight="1">
      <c r="A51" s="50" t="s">
        <v>81</v>
      </c>
      <c r="B51" s="21"/>
      <c r="C51" s="21"/>
      <c r="D51" s="21"/>
      <c r="E51" s="15">
        <f>F51</f>
        <v>94.7</v>
      </c>
      <c r="F51" s="16">
        <v>94.7</v>
      </c>
      <c r="G51" s="19"/>
      <c r="H51" s="24">
        <f t="shared" si="17"/>
        <v>37.9</v>
      </c>
      <c r="I51" s="16">
        <v>37.9</v>
      </c>
      <c r="J51" s="16"/>
      <c r="K51" s="24">
        <f t="shared" si="13"/>
        <v>40.021119324181626</v>
      </c>
    </row>
    <row r="52" spans="1:11" ht="374.25">
      <c r="A52" s="31" t="s">
        <v>64</v>
      </c>
      <c r="B52" s="28"/>
      <c r="C52" s="28"/>
      <c r="D52" s="28"/>
      <c r="E52" s="15">
        <f t="shared" si="16"/>
        <v>98.6</v>
      </c>
      <c r="F52" s="19">
        <v>98.6</v>
      </c>
      <c r="G52" s="19"/>
      <c r="H52" s="19">
        <f t="shared" si="17"/>
        <v>0</v>
      </c>
      <c r="I52" s="19"/>
      <c r="J52" s="19"/>
      <c r="K52" s="19">
        <f t="shared" si="13"/>
        <v>0</v>
      </c>
    </row>
    <row r="53" spans="1:11" ht="84" customHeight="1">
      <c r="A53" s="27" t="s">
        <v>43</v>
      </c>
      <c r="B53" s="28"/>
      <c r="C53" s="28"/>
      <c r="D53" s="28"/>
      <c r="E53" s="15">
        <f t="shared" si="16"/>
        <v>21369.8</v>
      </c>
      <c r="F53" s="16">
        <v>21369.8</v>
      </c>
      <c r="G53" s="19"/>
      <c r="H53" s="24">
        <f t="shared" si="17"/>
        <v>9573.7</v>
      </c>
      <c r="I53" s="16">
        <v>9573.7</v>
      </c>
      <c r="J53" s="16"/>
      <c r="K53" s="24">
        <f t="shared" si="13"/>
        <v>44.80013851322895</v>
      </c>
    </row>
    <row r="54" spans="1:11" ht="156">
      <c r="A54" s="27" t="s">
        <v>42</v>
      </c>
      <c r="B54" s="28"/>
      <c r="C54" s="28"/>
      <c r="D54" s="28"/>
      <c r="E54" s="15">
        <f t="shared" si="16"/>
        <v>335.3</v>
      </c>
      <c r="F54" s="16">
        <v>335.3</v>
      </c>
      <c r="G54" s="19"/>
      <c r="H54" s="24">
        <f t="shared" si="17"/>
        <v>167.6</v>
      </c>
      <c r="I54" s="16">
        <v>167.6</v>
      </c>
      <c r="J54" s="16"/>
      <c r="K54" s="24">
        <f t="shared" si="13"/>
        <v>49.98508798091261</v>
      </c>
    </row>
    <row r="55" spans="1:11" ht="78">
      <c r="A55" s="27" t="s">
        <v>73</v>
      </c>
      <c r="B55" s="28"/>
      <c r="C55" s="28"/>
      <c r="D55" s="28"/>
      <c r="E55" s="15">
        <f>F55</f>
        <v>2020.5</v>
      </c>
      <c r="F55" s="16">
        <v>2020.5</v>
      </c>
      <c r="G55" s="19">
        <v>200.6</v>
      </c>
      <c r="H55" s="24">
        <f>I55</f>
        <v>857.4</v>
      </c>
      <c r="I55" s="16">
        <v>857.4</v>
      </c>
      <c r="J55" s="16">
        <v>82.4</v>
      </c>
      <c r="K55" s="24">
        <f t="shared" si="13"/>
        <v>42.43504083147735</v>
      </c>
    </row>
    <row r="56" spans="1:11" ht="78">
      <c r="A56" s="27" t="s">
        <v>69</v>
      </c>
      <c r="B56" s="28"/>
      <c r="C56" s="28"/>
      <c r="D56" s="28"/>
      <c r="E56" s="15">
        <f>SUM(F56:G56)</f>
        <v>12542</v>
      </c>
      <c r="F56" s="80">
        <v>12542</v>
      </c>
      <c r="G56" s="19"/>
      <c r="H56" s="24">
        <f>I56</f>
        <v>4997.5</v>
      </c>
      <c r="I56" s="16">
        <v>4997.5</v>
      </c>
      <c r="J56" s="16"/>
      <c r="K56" s="24">
        <f t="shared" si="13"/>
        <v>39.84611704672301</v>
      </c>
    </row>
    <row r="57" spans="1:11" ht="126" customHeight="1">
      <c r="A57" s="27" t="s">
        <v>62</v>
      </c>
      <c r="B57" s="28"/>
      <c r="C57" s="28"/>
      <c r="D57" s="28"/>
      <c r="E57" s="15">
        <f>SUM(F57:G57)</f>
        <v>711.7</v>
      </c>
      <c r="F57" s="16">
        <v>711.7</v>
      </c>
      <c r="G57" s="19"/>
      <c r="H57" s="24">
        <f>I57</f>
        <v>252.9</v>
      </c>
      <c r="I57" s="16">
        <v>252.9</v>
      </c>
      <c r="J57" s="16"/>
      <c r="K57" s="24">
        <f t="shared" si="13"/>
        <v>35.534635380075876</v>
      </c>
    </row>
    <row r="58" spans="1:13" s="3" customFormat="1" ht="147" customHeight="1">
      <c r="A58" s="27" t="s">
        <v>65</v>
      </c>
      <c r="B58" s="28"/>
      <c r="C58" s="28"/>
      <c r="D58" s="28"/>
      <c r="E58" s="15">
        <f>SUM(F58:G58)</f>
        <v>36.1</v>
      </c>
      <c r="F58" s="16">
        <v>36.1</v>
      </c>
      <c r="G58" s="19"/>
      <c r="H58" s="24">
        <f>I58</f>
        <v>0</v>
      </c>
      <c r="I58" s="16"/>
      <c r="J58" s="16"/>
      <c r="K58" s="24">
        <f t="shared" si="13"/>
        <v>0</v>
      </c>
      <c r="M58" s="7"/>
    </row>
    <row r="59" spans="1:13" s="3" customFormat="1" ht="143.25" customHeight="1">
      <c r="A59" s="27" t="s">
        <v>63</v>
      </c>
      <c r="B59" s="28"/>
      <c r="C59" s="28"/>
      <c r="D59" s="28"/>
      <c r="E59" s="15">
        <f>F59</f>
        <v>2</v>
      </c>
      <c r="F59" s="16">
        <v>2</v>
      </c>
      <c r="G59" s="19">
        <v>0.5</v>
      </c>
      <c r="H59" s="24">
        <f>I59</f>
        <v>0</v>
      </c>
      <c r="I59" s="16"/>
      <c r="J59" s="16"/>
      <c r="K59" s="24">
        <f t="shared" si="13"/>
        <v>0</v>
      </c>
      <c r="M59" s="7"/>
    </row>
    <row r="60" spans="1:13" s="3" customFormat="1" ht="23.25" customHeight="1">
      <c r="A60" s="32" t="s">
        <v>27</v>
      </c>
      <c r="B60" s="33"/>
      <c r="C60" s="33"/>
      <c r="D60" s="33"/>
      <c r="E60" s="18">
        <f aca="true" t="shared" si="18" ref="E60:J60">E61+E62+E63+E64+E66</f>
        <v>764.3</v>
      </c>
      <c r="F60" s="18">
        <f>F61+F62+F63+F64+F65+F66</f>
        <v>988.3</v>
      </c>
      <c r="G60" s="18">
        <f t="shared" si="18"/>
        <v>6636.1</v>
      </c>
      <c r="H60" s="18">
        <f t="shared" si="18"/>
        <v>0</v>
      </c>
      <c r="I60" s="18">
        <f t="shared" si="18"/>
        <v>112</v>
      </c>
      <c r="J60" s="18">
        <f t="shared" si="18"/>
        <v>1416.8</v>
      </c>
      <c r="K60" s="23">
        <f t="shared" si="13"/>
        <v>0</v>
      </c>
      <c r="M60" s="7"/>
    </row>
    <row r="61" spans="1:13" s="3" customFormat="1" ht="111.75" customHeight="1">
      <c r="A61" s="34" t="s">
        <v>67</v>
      </c>
      <c r="B61" s="35"/>
      <c r="C61" s="35"/>
      <c r="D61" s="35"/>
      <c r="E61" s="17">
        <v>0</v>
      </c>
      <c r="F61" s="17">
        <v>224</v>
      </c>
      <c r="G61" s="17"/>
      <c r="H61" s="17">
        <v>0</v>
      </c>
      <c r="I61" s="17">
        <v>112</v>
      </c>
      <c r="J61" s="17"/>
      <c r="K61" s="23"/>
      <c r="M61" s="7"/>
    </row>
    <row r="62" spans="1:13" s="3" customFormat="1" ht="123" customHeight="1">
      <c r="A62" s="88" t="s">
        <v>107</v>
      </c>
      <c r="B62" s="81"/>
      <c r="C62" s="81"/>
      <c r="D62" s="81"/>
      <c r="E62" s="82">
        <f>F62</f>
        <v>705</v>
      </c>
      <c r="F62" s="82">
        <v>705</v>
      </c>
      <c r="G62" s="82"/>
      <c r="H62" s="82">
        <f>I62</f>
        <v>0</v>
      </c>
      <c r="I62" s="82"/>
      <c r="J62" s="82"/>
      <c r="K62" s="24">
        <f t="shared" si="13"/>
        <v>0</v>
      </c>
      <c r="M62" s="7"/>
    </row>
    <row r="63" spans="1:13" s="3" customFormat="1" ht="141" customHeight="1">
      <c r="A63" s="88" t="s">
        <v>108</v>
      </c>
      <c r="B63" s="81"/>
      <c r="C63" s="81"/>
      <c r="D63" s="81"/>
      <c r="E63" s="82">
        <f>F63</f>
        <v>23.3</v>
      </c>
      <c r="F63" s="82">
        <v>23.3</v>
      </c>
      <c r="G63" s="82"/>
      <c r="H63" s="82">
        <f>I63</f>
        <v>0</v>
      </c>
      <c r="I63" s="82"/>
      <c r="J63" s="82"/>
      <c r="K63" s="24">
        <f t="shared" si="13"/>
        <v>0</v>
      </c>
      <c r="M63" s="7"/>
    </row>
    <row r="64" spans="1:13" s="3" customFormat="1" ht="171" customHeight="1">
      <c r="A64" s="74" t="s">
        <v>100</v>
      </c>
      <c r="B64" s="81"/>
      <c r="C64" s="81"/>
      <c r="D64" s="81"/>
      <c r="E64" s="82">
        <f>F64</f>
        <v>36</v>
      </c>
      <c r="F64" s="82">
        <v>36</v>
      </c>
      <c r="G64" s="82"/>
      <c r="H64" s="82">
        <f>I64</f>
        <v>0</v>
      </c>
      <c r="I64" s="82"/>
      <c r="J64" s="82"/>
      <c r="K64" s="24">
        <f t="shared" si="13"/>
        <v>0</v>
      </c>
      <c r="M64" s="7"/>
    </row>
    <row r="65" spans="1:13" s="3" customFormat="1" ht="95.25" customHeight="1">
      <c r="A65" s="74" t="s">
        <v>109</v>
      </c>
      <c r="B65" s="81"/>
      <c r="C65" s="81"/>
      <c r="D65" s="81"/>
      <c r="E65" s="82">
        <f>F65</f>
        <v>0</v>
      </c>
      <c r="F65" s="82"/>
      <c r="G65" s="82"/>
      <c r="H65" s="82">
        <f>I65</f>
        <v>0</v>
      </c>
      <c r="I65" s="82"/>
      <c r="J65" s="82"/>
      <c r="K65" s="24"/>
      <c r="M65" s="7"/>
    </row>
    <row r="66" spans="1:13" s="3" customFormat="1" ht="124.5">
      <c r="A66" s="34" t="s">
        <v>78</v>
      </c>
      <c r="B66" s="35"/>
      <c r="C66" s="35"/>
      <c r="D66" s="35"/>
      <c r="E66" s="17">
        <v>0</v>
      </c>
      <c r="F66" s="17"/>
      <c r="G66" s="82">
        <v>6636.1</v>
      </c>
      <c r="H66" s="17">
        <v>0</v>
      </c>
      <c r="I66" s="17"/>
      <c r="J66" s="17">
        <v>1416.8</v>
      </c>
      <c r="K66" s="24"/>
      <c r="M66" s="7"/>
    </row>
    <row r="67" spans="1:13" s="3" customFormat="1" ht="15.75" customHeight="1">
      <c r="A67" s="95" t="s">
        <v>111</v>
      </c>
      <c r="B67" s="96"/>
      <c r="C67" s="96"/>
      <c r="D67" s="96"/>
      <c r="E67" s="93">
        <f aca="true" t="shared" si="19" ref="E67:J67">E68</f>
        <v>0</v>
      </c>
      <c r="F67" s="93">
        <f t="shared" si="19"/>
        <v>0</v>
      </c>
      <c r="G67" s="93">
        <f t="shared" si="19"/>
        <v>0</v>
      </c>
      <c r="H67" s="93">
        <f t="shared" si="19"/>
        <v>15</v>
      </c>
      <c r="I67" s="93">
        <f t="shared" si="19"/>
        <v>0</v>
      </c>
      <c r="J67" s="93">
        <f t="shared" si="19"/>
        <v>15</v>
      </c>
      <c r="K67" s="83"/>
      <c r="M67" s="7"/>
    </row>
    <row r="68" spans="1:13" s="3" customFormat="1" ht="30.75">
      <c r="A68" s="94" t="s">
        <v>110</v>
      </c>
      <c r="B68" s="81"/>
      <c r="C68" s="81"/>
      <c r="D68" s="81"/>
      <c r="E68" s="82">
        <f>G68</f>
        <v>0</v>
      </c>
      <c r="F68" s="82"/>
      <c r="G68" s="82">
        <v>0</v>
      </c>
      <c r="H68" s="82">
        <f>J68</f>
        <v>15</v>
      </c>
      <c r="I68" s="82"/>
      <c r="J68" s="82">
        <v>15</v>
      </c>
      <c r="K68" s="83"/>
      <c r="M68" s="7"/>
    </row>
    <row r="69" spans="1:13" s="62" customFormat="1" ht="60" customHeight="1">
      <c r="A69" s="32" t="s">
        <v>86</v>
      </c>
      <c r="B69" s="33"/>
      <c r="C69" s="33"/>
      <c r="D69" s="33"/>
      <c r="E69" s="18">
        <f aca="true" t="shared" si="20" ref="E69:J69">E70+E71</f>
        <v>-14.9</v>
      </c>
      <c r="F69" s="18">
        <f t="shared" si="20"/>
        <v>-14.9</v>
      </c>
      <c r="G69" s="18">
        <f t="shared" si="20"/>
        <v>0</v>
      </c>
      <c r="H69" s="18">
        <f t="shared" si="20"/>
        <v>-24.8</v>
      </c>
      <c r="I69" s="18">
        <f t="shared" si="20"/>
        <v>-24.8</v>
      </c>
      <c r="J69" s="18">
        <f t="shared" si="20"/>
        <v>0</v>
      </c>
      <c r="K69" s="23">
        <f t="shared" si="13"/>
        <v>166.44295302013424</v>
      </c>
      <c r="M69" s="63"/>
    </row>
    <row r="70" spans="1:13" s="3" customFormat="1" ht="93">
      <c r="A70" s="34" t="s">
        <v>97</v>
      </c>
      <c r="B70" s="35"/>
      <c r="C70" s="35"/>
      <c r="D70" s="35"/>
      <c r="E70" s="17">
        <f>F70</f>
        <v>-14.9</v>
      </c>
      <c r="F70" s="82">
        <v>-14.9</v>
      </c>
      <c r="G70" s="17"/>
      <c r="H70" s="17">
        <f>I70</f>
        <v>-22.5</v>
      </c>
      <c r="I70" s="17">
        <v>-22.5</v>
      </c>
      <c r="J70" s="17"/>
      <c r="K70" s="24">
        <f t="shared" si="13"/>
        <v>151.00671140939596</v>
      </c>
      <c r="M70" s="7"/>
    </row>
    <row r="71" spans="1:13" s="3" customFormat="1" ht="76.5" customHeight="1">
      <c r="A71" s="34" t="s">
        <v>80</v>
      </c>
      <c r="B71" s="33"/>
      <c r="C71" s="33"/>
      <c r="D71" s="33"/>
      <c r="E71" s="17">
        <f>F71</f>
        <v>0</v>
      </c>
      <c r="F71" s="24"/>
      <c r="G71" s="24"/>
      <c r="H71" s="24">
        <f>I71</f>
        <v>-2.3</v>
      </c>
      <c r="I71" s="16">
        <v>-2.3</v>
      </c>
      <c r="J71" s="16"/>
      <c r="K71" s="23"/>
      <c r="M71" s="7"/>
    </row>
    <row r="72" spans="1:11" ht="15">
      <c r="A72" s="37" t="s">
        <v>7</v>
      </c>
      <c r="B72" s="37"/>
      <c r="C72" s="37"/>
      <c r="D72" s="37"/>
      <c r="E72" s="18">
        <f aca="true" t="shared" si="21" ref="E72:J72">SUM(E24:E25)</f>
        <v>307466.25589</v>
      </c>
      <c r="F72" s="18">
        <f t="shared" si="21"/>
        <v>287977.41289</v>
      </c>
      <c r="G72" s="18">
        <f t="shared" si="21"/>
        <v>48317.443</v>
      </c>
      <c r="H72" s="18">
        <f t="shared" si="21"/>
        <v>124605</v>
      </c>
      <c r="I72" s="18">
        <f t="shared" si="21"/>
        <v>117986.70000000001</v>
      </c>
      <c r="J72" s="18">
        <f t="shared" si="21"/>
        <v>16712.5</v>
      </c>
      <c r="K72" s="23">
        <f>SUM(H72/E72*100)</f>
        <v>40.52639846259391</v>
      </c>
    </row>
    <row r="73" spans="1:11" ht="15" customHeight="1">
      <c r="A73" s="38"/>
      <c r="B73" s="38"/>
      <c r="C73" s="38"/>
      <c r="D73" s="38"/>
      <c r="E73" s="39"/>
      <c r="F73" s="39"/>
      <c r="G73" s="39"/>
      <c r="H73" s="39"/>
      <c r="I73" s="39"/>
      <c r="J73" s="39"/>
      <c r="K73" s="40"/>
    </row>
    <row r="74" spans="1:11" ht="48" customHeight="1">
      <c r="A74" s="108" t="s">
        <v>16</v>
      </c>
      <c r="B74" s="41"/>
      <c r="C74" s="41"/>
      <c r="D74" s="41"/>
      <c r="E74" s="109" t="s">
        <v>104</v>
      </c>
      <c r="F74" s="103" t="s">
        <v>36</v>
      </c>
      <c r="G74" s="103"/>
      <c r="H74" s="109" t="s">
        <v>103</v>
      </c>
      <c r="I74" s="103" t="s">
        <v>36</v>
      </c>
      <c r="J74" s="103"/>
      <c r="K74" s="109" t="s">
        <v>53</v>
      </c>
    </row>
    <row r="75" spans="1:11" ht="15">
      <c r="A75" s="108"/>
      <c r="B75" s="41"/>
      <c r="C75" s="41"/>
      <c r="D75" s="41"/>
      <c r="E75" s="110"/>
      <c r="F75" s="101" t="s">
        <v>54</v>
      </c>
      <c r="G75" s="102" t="s">
        <v>55</v>
      </c>
      <c r="H75" s="110"/>
      <c r="I75" s="101" t="s">
        <v>54</v>
      </c>
      <c r="J75" s="102" t="s">
        <v>55</v>
      </c>
      <c r="K75" s="110"/>
    </row>
    <row r="76" spans="1:11" ht="15">
      <c r="A76" s="108"/>
      <c r="B76" s="41"/>
      <c r="C76" s="41"/>
      <c r="D76" s="41"/>
      <c r="E76" s="111"/>
      <c r="F76" s="101"/>
      <c r="G76" s="102"/>
      <c r="H76" s="111"/>
      <c r="I76" s="101"/>
      <c r="J76" s="102"/>
      <c r="K76" s="111"/>
    </row>
    <row r="77" spans="1:11" ht="15">
      <c r="A77" s="37" t="s">
        <v>9</v>
      </c>
      <c r="B77" s="37"/>
      <c r="C77" s="37"/>
      <c r="D77" s="37"/>
      <c r="E77" s="18">
        <v>46332.3</v>
      </c>
      <c r="F77" s="18">
        <v>37983.7</v>
      </c>
      <c r="G77" s="18">
        <v>8773.7</v>
      </c>
      <c r="H77" s="18">
        <v>16413.5</v>
      </c>
      <c r="I77" s="18">
        <v>13776.2</v>
      </c>
      <c r="J77" s="97">
        <v>2831.8</v>
      </c>
      <c r="K77" s="23">
        <f>SUM(H77/E77*100)</f>
        <v>35.42561021145076</v>
      </c>
    </row>
    <row r="78" spans="1:11" ht="15">
      <c r="A78" s="37" t="s">
        <v>10</v>
      </c>
      <c r="B78" s="37"/>
      <c r="C78" s="37"/>
      <c r="D78" s="37"/>
      <c r="E78" s="18">
        <v>397.6</v>
      </c>
      <c r="F78" s="23">
        <v>397.6</v>
      </c>
      <c r="G78" s="23">
        <v>397.6</v>
      </c>
      <c r="H78" s="18">
        <v>92.7</v>
      </c>
      <c r="I78" s="36">
        <v>198.8</v>
      </c>
      <c r="J78" s="36">
        <v>92.7</v>
      </c>
      <c r="K78" s="23">
        <f>SUM(H78/E78*100)</f>
        <v>23.314889336016094</v>
      </c>
    </row>
    <row r="79" spans="1:13" s="62" customFormat="1" ht="30.75">
      <c r="A79" s="37" t="s">
        <v>82</v>
      </c>
      <c r="B79" s="37"/>
      <c r="C79" s="37"/>
      <c r="D79" s="37"/>
      <c r="E79" s="18">
        <f>F79+G79</f>
        <v>1769.2</v>
      </c>
      <c r="F79" s="23">
        <v>1149.2</v>
      </c>
      <c r="G79" s="23">
        <v>620</v>
      </c>
      <c r="H79" s="18">
        <v>523.5</v>
      </c>
      <c r="I79" s="36">
        <v>405.9</v>
      </c>
      <c r="J79" s="36">
        <v>117.6</v>
      </c>
      <c r="K79" s="23">
        <f>SUM(H79/E79*100)</f>
        <v>29.589645037304997</v>
      </c>
      <c r="M79" s="63"/>
    </row>
    <row r="80" spans="1:11" ht="15">
      <c r="A80" s="37" t="s">
        <v>87</v>
      </c>
      <c r="B80" s="37"/>
      <c r="C80" s="37"/>
      <c r="D80" s="37"/>
      <c r="E80" s="18">
        <f aca="true" t="shared" si="22" ref="E80:J80">E81+E82+E83</f>
        <v>59177.7</v>
      </c>
      <c r="F80" s="18">
        <f t="shared" si="22"/>
        <v>48975.1</v>
      </c>
      <c r="G80" s="18">
        <f t="shared" si="22"/>
        <v>13393.3</v>
      </c>
      <c r="H80" s="18">
        <f t="shared" si="22"/>
        <v>7780.1</v>
      </c>
      <c r="I80" s="18">
        <f t="shared" si="22"/>
        <v>5345.200000000001</v>
      </c>
      <c r="J80" s="18">
        <f t="shared" si="22"/>
        <v>3776.8</v>
      </c>
      <c r="K80" s="23">
        <f>SUM(H80/E80*100)</f>
        <v>13.147013148533993</v>
      </c>
    </row>
    <row r="81" spans="1:11" ht="15">
      <c r="A81" s="64" t="s">
        <v>90</v>
      </c>
      <c r="B81" s="41"/>
      <c r="C81" s="41"/>
      <c r="D81" s="41"/>
      <c r="E81" s="17">
        <f>F81</f>
        <v>113.6</v>
      </c>
      <c r="F81" s="24">
        <v>113.6</v>
      </c>
      <c r="G81" s="24"/>
      <c r="H81" s="17"/>
      <c r="I81" s="19"/>
      <c r="J81" s="16"/>
      <c r="K81" s="24">
        <f>SUM(H81/E81*100)</f>
        <v>0</v>
      </c>
    </row>
    <row r="82" spans="1:11" ht="30.75">
      <c r="A82" s="64" t="s">
        <v>91</v>
      </c>
      <c r="B82" s="41"/>
      <c r="C82" s="41"/>
      <c r="D82" s="41"/>
      <c r="E82" s="17">
        <v>57836.1</v>
      </c>
      <c r="F82" s="24">
        <v>47833.5</v>
      </c>
      <c r="G82" s="24">
        <v>13193.3</v>
      </c>
      <c r="H82" s="17">
        <v>7658</v>
      </c>
      <c r="I82" s="16">
        <v>5223.1</v>
      </c>
      <c r="J82" s="16">
        <v>3776.8</v>
      </c>
      <c r="K82" s="24">
        <f aca="true" t="shared" si="23" ref="K82:K102">SUM(H82/E82*100)</f>
        <v>13.240865134405674</v>
      </c>
    </row>
    <row r="83" spans="1:11" ht="27.75" customHeight="1">
      <c r="A83" s="64" t="s">
        <v>92</v>
      </c>
      <c r="B83" s="41"/>
      <c r="C83" s="41"/>
      <c r="D83" s="41"/>
      <c r="E83" s="17">
        <f>F83+G83</f>
        <v>1228</v>
      </c>
      <c r="F83" s="98">
        <v>1028</v>
      </c>
      <c r="G83" s="24">
        <v>200</v>
      </c>
      <c r="H83" s="17">
        <f>I83+J83</f>
        <v>122.1</v>
      </c>
      <c r="I83" s="16">
        <v>122.1</v>
      </c>
      <c r="J83" s="16"/>
      <c r="K83" s="24">
        <f t="shared" si="23"/>
        <v>9.94299674267101</v>
      </c>
    </row>
    <row r="84" spans="1:13" s="62" customFormat="1" ht="12.75" customHeight="1">
      <c r="A84" s="37" t="s">
        <v>88</v>
      </c>
      <c r="B84" s="37"/>
      <c r="C84" s="37"/>
      <c r="D84" s="37"/>
      <c r="E84" s="18">
        <f aca="true" t="shared" si="24" ref="E84:J84">E85+E86+E87</f>
        <v>36522.5</v>
      </c>
      <c r="F84" s="18">
        <f t="shared" si="24"/>
        <v>8953.2</v>
      </c>
      <c r="G84" s="18">
        <f t="shared" si="24"/>
        <v>31014.7</v>
      </c>
      <c r="H84" s="18">
        <f t="shared" si="24"/>
        <v>8499.099999999999</v>
      </c>
      <c r="I84" s="18">
        <f t="shared" si="24"/>
        <v>932.2</v>
      </c>
      <c r="J84" s="18">
        <f t="shared" si="24"/>
        <v>7641.7</v>
      </c>
      <c r="K84" s="24">
        <f t="shared" si="23"/>
        <v>23.270860428502974</v>
      </c>
      <c r="M84" s="63"/>
    </row>
    <row r="85" spans="1:13" s="62" customFormat="1" ht="15">
      <c r="A85" s="64" t="s">
        <v>89</v>
      </c>
      <c r="B85" s="41"/>
      <c r="C85" s="41"/>
      <c r="D85" s="41"/>
      <c r="E85" s="17">
        <v>2136.1</v>
      </c>
      <c r="F85" s="24">
        <v>1956.1</v>
      </c>
      <c r="G85" s="24">
        <v>285</v>
      </c>
      <c r="H85" s="17">
        <f>I85+J85</f>
        <v>419.6</v>
      </c>
      <c r="I85" s="16">
        <v>303.5</v>
      </c>
      <c r="J85" s="16">
        <v>116.1</v>
      </c>
      <c r="K85" s="24">
        <f t="shared" si="23"/>
        <v>19.643275127568934</v>
      </c>
      <c r="M85" s="63"/>
    </row>
    <row r="86" spans="1:13" s="62" customFormat="1" ht="15">
      <c r="A86" s="64" t="s">
        <v>93</v>
      </c>
      <c r="B86" s="41"/>
      <c r="C86" s="41"/>
      <c r="D86" s="41"/>
      <c r="E86" s="17">
        <v>11945.5</v>
      </c>
      <c r="F86" s="24">
        <v>6997.1</v>
      </c>
      <c r="G86" s="24">
        <v>8288.8</v>
      </c>
      <c r="H86" s="17">
        <v>2101.1</v>
      </c>
      <c r="I86" s="16">
        <v>628.7</v>
      </c>
      <c r="J86" s="16">
        <v>1547.2</v>
      </c>
      <c r="K86" s="24">
        <f t="shared" si="23"/>
        <v>17.58905026997614</v>
      </c>
      <c r="M86" s="63"/>
    </row>
    <row r="87" spans="1:12" ht="15">
      <c r="A87" s="64" t="s">
        <v>94</v>
      </c>
      <c r="B87" s="41"/>
      <c r="C87" s="41"/>
      <c r="D87" s="41"/>
      <c r="E87" s="17">
        <f>F87+G87</f>
        <v>22440.9</v>
      </c>
      <c r="F87" s="69"/>
      <c r="G87" s="24">
        <v>22440.9</v>
      </c>
      <c r="H87" s="17">
        <f>I87+J87</f>
        <v>5978.4</v>
      </c>
      <c r="I87" s="67"/>
      <c r="J87" s="16">
        <v>5978.4</v>
      </c>
      <c r="K87" s="24">
        <f t="shared" si="23"/>
        <v>26.64064275496972</v>
      </c>
      <c r="L87" s="1" t="s">
        <v>6</v>
      </c>
    </row>
    <row r="88" spans="1:11" ht="15">
      <c r="A88" s="37" t="s">
        <v>11</v>
      </c>
      <c r="B88" s="37"/>
      <c r="C88" s="37"/>
      <c r="D88" s="37"/>
      <c r="E88" s="18">
        <f>E89+E90+E91+E92+E93</f>
        <v>111931.1</v>
      </c>
      <c r="F88" s="18">
        <f>F89+F90+F91+F92+F93</f>
        <v>111858.1</v>
      </c>
      <c r="G88" s="18">
        <f>G89+G90+G91+G92+G93</f>
        <v>73</v>
      </c>
      <c r="H88" s="18">
        <f>H89+H90+H91+H92+H93</f>
        <v>49884.1</v>
      </c>
      <c r="I88" s="18">
        <f>I89+I90+I91+I92+I93</f>
        <v>49865.7</v>
      </c>
      <c r="J88" s="18">
        <f>J89+J90+J92+J93</f>
        <v>18.4</v>
      </c>
      <c r="K88" s="23">
        <f t="shared" si="23"/>
        <v>44.56679153514975</v>
      </c>
    </row>
    <row r="89" spans="1:11" ht="15.75" customHeight="1">
      <c r="A89" s="41" t="s">
        <v>17</v>
      </c>
      <c r="B89" s="41"/>
      <c r="C89" s="41"/>
      <c r="D89" s="41"/>
      <c r="E89" s="17">
        <f>SUM(F89:G89)</f>
        <v>32556.9</v>
      </c>
      <c r="F89" s="24">
        <v>32556.9</v>
      </c>
      <c r="G89" s="69"/>
      <c r="H89" s="17">
        <f>I89</f>
        <v>14560.6</v>
      </c>
      <c r="I89" s="16">
        <v>14560.6</v>
      </c>
      <c r="J89" s="67"/>
      <c r="K89" s="24">
        <f t="shared" si="23"/>
        <v>44.72354554641259</v>
      </c>
    </row>
    <row r="90" spans="1:11" ht="15">
      <c r="A90" s="41" t="s">
        <v>18</v>
      </c>
      <c r="B90" s="41"/>
      <c r="C90" s="41"/>
      <c r="D90" s="41"/>
      <c r="E90" s="17">
        <f>SUM(F90:G90)</f>
        <v>55172.2</v>
      </c>
      <c r="F90" s="24">
        <v>55172.2</v>
      </c>
      <c r="G90" s="69"/>
      <c r="H90" s="17">
        <f>I90</f>
        <v>25011.2</v>
      </c>
      <c r="I90" s="16">
        <v>25011.2</v>
      </c>
      <c r="J90" s="67"/>
      <c r="K90" s="24">
        <f t="shared" si="23"/>
        <v>45.332975665280706</v>
      </c>
    </row>
    <row r="91" spans="1:12" ht="15">
      <c r="A91" s="41" t="s">
        <v>71</v>
      </c>
      <c r="B91" s="41"/>
      <c r="C91" s="41"/>
      <c r="D91" s="41"/>
      <c r="E91" s="17">
        <f>F91</f>
        <v>11030.9</v>
      </c>
      <c r="F91" s="24">
        <v>11030.9</v>
      </c>
      <c r="G91" s="69"/>
      <c r="H91" s="17">
        <f>I91</f>
        <v>4795.6</v>
      </c>
      <c r="I91" s="16">
        <v>4795.6</v>
      </c>
      <c r="J91" s="67"/>
      <c r="K91" s="24">
        <f t="shared" si="23"/>
        <v>43.47424054247614</v>
      </c>
      <c r="L91" s="1" t="s">
        <v>6</v>
      </c>
    </row>
    <row r="92" spans="1:11" ht="30.75">
      <c r="A92" s="41" t="s">
        <v>19</v>
      </c>
      <c r="B92" s="41"/>
      <c r="C92" s="41"/>
      <c r="D92" s="41"/>
      <c r="E92" s="17">
        <f>F92+G92</f>
        <v>5007.6</v>
      </c>
      <c r="F92" s="24">
        <v>4946.6</v>
      </c>
      <c r="G92" s="24">
        <v>61</v>
      </c>
      <c r="H92" s="17">
        <f>I92+J92</f>
        <v>2169.5</v>
      </c>
      <c r="I92" s="16">
        <v>2151.1</v>
      </c>
      <c r="J92" s="16">
        <v>18.4</v>
      </c>
      <c r="K92" s="24">
        <f t="shared" si="23"/>
        <v>43.32414729610991</v>
      </c>
    </row>
    <row r="93" spans="1:11" ht="30.75">
      <c r="A93" s="41" t="s">
        <v>20</v>
      </c>
      <c r="B93" s="41"/>
      <c r="C93" s="41"/>
      <c r="D93" s="41"/>
      <c r="E93" s="17">
        <f>F93+G93</f>
        <v>8163.5</v>
      </c>
      <c r="F93" s="24">
        <v>8151.5</v>
      </c>
      <c r="G93" s="24">
        <v>12</v>
      </c>
      <c r="H93" s="17">
        <f>I93+J93</f>
        <v>3347.2</v>
      </c>
      <c r="I93" s="16">
        <v>3347.2</v>
      </c>
      <c r="J93" s="67"/>
      <c r="K93" s="24">
        <f t="shared" si="23"/>
        <v>41.002021191890734</v>
      </c>
    </row>
    <row r="94" spans="1:11" ht="15">
      <c r="A94" s="37" t="s">
        <v>31</v>
      </c>
      <c r="B94" s="37"/>
      <c r="C94" s="37"/>
      <c r="D94" s="37"/>
      <c r="E94" s="18">
        <f aca="true" t="shared" si="25" ref="E94:J94">SUM(E95:E96)</f>
        <v>45464.399999999994</v>
      </c>
      <c r="F94" s="18">
        <f t="shared" si="25"/>
        <v>45358.399999999994</v>
      </c>
      <c r="G94" s="18">
        <f t="shared" si="25"/>
        <v>106</v>
      </c>
      <c r="H94" s="18">
        <f>SUM(H95:H96)</f>
        <v>16374.6</v>
      </c>
      <c r="I94" s="18">
        <f t="shared" si="25"/>
        <v>16298.6</v>
      </c>
      <c r="J94" s="18">
        <f t="shared" si="25"/>
        <v>76</v>
      </c>
      <c r="K94" s="23">
        <f t="shared" si="23"/>
        <v>36.01631166363133</v>
      </c>
    </row>
    <row r="95" spans="1:11" ht="15">
      <c r="A95" s="41" t="s">
        <v>32</v>
      </c>
      <c r="B95" s="41"/>
      <c r="C95" s="41"/>
      <c r="D95" s="41"/>
      <c r="E95" s="17">
        <f>F95+G95</f>
        <v>35204.1</v>
      </c>
      <c r="F95" s="24">
        <v>35098.1</v>
      </c>
      <c r="G95" s="24">
        <v>106</v>
      </c>
      <c r="H95" s="17">
        <f>I95+J95</f>
        <v>12301.7</v>
      </c>
      <c r="I95" s="16">
        <v>12225.7</v>
      </c>
      <c r="J95" s="16">
        <v>76</v>
      </c>
      <c r="K95" s="24">
        <f t="shared" si="23"/>
        <v>34.94394118866837</v>
      </c>
    </row>
    <row r="96" spans="1:11" ht="30.75">
      <c r="A96" s="41" t="s">
        <v>33</v>
      </c>
      <c r="B96" s="41"/>
      <c r="C96" s="41"/>
      <c r="D96" s="41"/>
      <c r="E96" s="17">
        <f>SUM(F96:G96)</f>
        <v>10260.3</v>
      </c>
      <c r="F96" s="24">
        <v>10260.3</v>
      </c>
      <c r="G96" s="69"/>
      <c r="H96" s="17">
        <f>I96</f>
        <v>4072.9</v>
      </c>
      <c r="I96" s="16">
        <v>4072.9</v>
      </c>
      <c r="J96" s="67"/>
      <c r="K96" s="24">
        <f t="shared" si="23"/>
        <v>39.69572039803905</v>
      </c>
    </row>
    <row r="97" spans="1:11" ht="15">
      <c r="A97" s="37" t="s">
        <v>46</v>
      </c>
      <c r="B97" s="37"/>
      <c r="C97" s="37"/>
      <c r="D97" s="37"/>
      <c r="E97" s="18">
        <f>E98+E99+E100</f>
        <v>21608.199999999997</v>
      </c>
      <c r="F97" s="18">
        <f>F98+F99+F100</f>
        <v>21145.699999999997</v>
      </c>
      <c r="G97" s="18">
        <f>G98+G99+G100</f>
        <v>462.5</v>
      </c>
      <c r="H97" s="18">
        <f>H98+H99+H100</f>
        <v>7874.7</v>
      </c>
      <c r="I97" s="18">
        <f>I98+I99+I100</f>
        <v>7717.5</v>
      </c>
      <c r="J97" s="18">
        <f>J98+J99+J100</f>
        <v>157.2</v>
      </c>
      <c r="K97" s="23">
        <f t="shared" si="23"/>
        <v>36.443109560259536</v>
      </c>
    </row>
    <row r="98" spans="1:11" ht="15">
      <c r="A98" s="41" t="s">
        <v>21</v>
      </c>
      <c r="B98" s="41"/>
      <c r="C98" s="41"/>
      <c r="D98" s="41"/>
      <c r="E98" s="17">
        <f>SUM(F98:G98)</f>
        <v>3259.1</v>
      </c>
      <c r="F98" s="24">
        <v>2796.6</v>
      </c>
      <c r="G98" s="24">
        <v>462.5</v>
      </c>
      <c r="H98" s="17">
        <f>I98+J98</f>
        <v>1087.1</v>
      </c>
      <c r="I98" s="16">
        <v>929.9</v>
      </c>
      <c r="J98" s="16">
        <v>157.2</v>
      </c>
      <c r="K98" s="24">
        <f t="shared" si="23"/>
        <v>33.355834432818874</v>
      </c>
    </row>
    <row r="99" spans="1:11" ht="15">
      <c r="A99" s="41" t="s">
        <v>22</v>
      </c>
      <c r="B99" s="41"/>
      <c r="C99" s="41"/>
      <c r="D99" s="41"/>
      <c r="E99" s="17">
        <f>F99</f>
        <v>18312.1</v>
      </c>
      <c r="F99" s="24">
        <v>18312.1</v>
      </c>
      <c r="G99" s="24"/>
      <c r="H99" s="17">
        <f>I99</f>
        <v>6763.8</v>
      </c>
      <c r="I99" s="16">
        <v>6763.8</v>
      </c>
      <c r="J99" s="16"/>
      <c r="K99" s="24">
        <f t="shared" si="23"/>
        <v>36.93623341943306</v>
      </c>
    </row>
    <row r="100" spans="1:12" ht="33" customHeight="1">
      <c r="A100" s="41" t="s">
        <v>113</v>
      </c>
      <c r="B100" s="41"/>
      <c r="C100" s="41"/>
      <c r="D100" s="41"/>
      <c r="E100" s="17">
        <f>SUM(F100:G100)</f>
        <v>37</v>
      </c>
      <c r="F100" s="24">
        <v>37</v>
      </c>
      <c r="G100" s="24"/>
      <c r="H100" s="17">
        <f>I100+J100</f>
        <v>23.8</v>
      </c>
      <c r="I100" s="16">
        <v>23.8</v>
      </c>
      <c r="J100" s="16"/>
      <c r="K100" s="24">
        <f t="shared" si="23"/>
        <v>64.32432432432432</v>
      </c>
      <c r="L100" s="1" t="s">
        <v>6</v>
      </c>
    </row>
    <row r="101" spans="1:11" ht="15">
      <c r="A101" s="37" t="s">
        <v>28</v>
      </c>
      <c r="B101" s="37"/>
      <c r="C101" s="37"/>
      <c r="D101" s="37"/>
      <c r="E101" s="18">
        <f>F101+G101</f>
        <v>2405.5</v>
      </c>
      <c r="F101" s="23">
        <v>2328.5</v>
      </c>
      <c r="G101" s="23">
        <v>77</v>
      </c>
      <c r="H101" s="18">
        <f>I101+J101</f>
        <v>1125.9</v>
      </c>
      <c r="I101" s="36">
        <v>1076.2</v>
      </c>
      <c r="J101" s="36">
        <v>49.7</v>
      </c>
      <c r="K101" s="23">
        <f t="shared" si="23"/>
        <v>46.805237996258576</v>
      </c>
    </row>
    <row r="102" spans="1:11" ht="29.25" customHeight="1">
      <c r="A102" s="37" t="s">
        <v>29</v>
      </c>
      <c r="B102" s="37"/>
      <c r="C102" s="37"/>
      <c r="D102" s="37"/>
      <c r="E102" s="18">
        <f>F102+G102</f>
        <v>56</v>
      </c>
      <c r="F102" s="23">
        <v>56</v>
      </c>
      <c r="G102" s="23"/>
      <c r="H102" s="18">
        <f>I102+J102</f>
        <v>0</v>
      </c>
      <c r="I102" s="36"/>
      <c r="J102" s="36"/>
      <c r="K102" s="23"/>
    </row>
    <row r="103" spans="1:11" ht="15">
      <c r="A103" s="37" t="s">
        <v>35</v>
      </c>
      <c r="B103" s="37"/>
      <c r="C103" s="37"/>
      <c r="D103" s="37"/>
      <c r="E103" s="18">
        <v>0</v>
      </c>
      <c r="F103" s="23">
        <v>21369.8</v>
      </c>
      <c r="G103" s="23"/>
      <c r="H103" s="18">
        <v>0</v>
      </c>
      <c r="I103" s="36">
        <v>8284.2</v>
      </c>
      <c r="J103" s="36"/>
      <c r="K103" s="23">
        <f>SUM(I103/F103*100)</f>
        <v>38.7659220020777</v>
      </c>
    </row>
    <row r="104" spans="1:11" ht="16.5" customHeight="1">
      <c r="A104" s="37" t="s">
        <v>59</v>
      </c>
      <c r="B104" s="37"/>
      <c r="C104" s="37"/>
      <c r="D104" s="37"/>
      <c r="E104" s="18">
        <f>E77+E78+E79+E80+E84+E88+E94+E97+E101+E102+E103</f>
        <v>325664.5</v>
      </c>
      <c r="F104" s="20">
        <f>SUM(F77,F78,F79,F81,F82,F83,F84,F88,F94,F97,F101,F102,F103)</f>
        <v>299575.3</v>
      </c>
      <c r="G104" s="18">
        <f>SUM(G77,G78,G79,G81,G82,,G83,G84,G88,G94,G97,G101,G102,G103)</f>
        <v>54917.8</v>
      </c>
      <c r="H104" s="18">
        <f>SUM(H77,H78,H79,H81,H82,,H83,H84,H88,H94,H97,H101,H102,H103)</f>
        <v>108568.2</v>
      </c>
      <c r="I104" s="18">
        <f>SUM(I77,I78,I79,I81,I82,,I83,I84,I88,I94,I97,I101,I102,I103)</f>
        <v>103900.5</v>
      </c>
      <c r="J104" s="18">
        <f>SUM(J77,J78,J79,J81,J82,,J83,J84,J88,J94,J97,J101,J102,J103)</f>
        <v>14761.9</v>
      </c>
      <c r="K104" s="23">
        <f>SUM(H104/E104*100)</f>
        <v>33.33743776186843</v>
      </c>
    </row>
    <row r="105" spans="1:11" ht="15">
      <c r="A105" s="41" t="s">
        <v>12</v>
      </c>
      <c r="B105" s="41"/>
      <c r="C105" s="41"/>
      <c r="D105" s="41"/>
      <c r="E105" s="17">
        <f>SUM(E72-E104)</f>
        <v>-18198.24411000003</v>
      </c>
      <c r="F105" s="17">
        <f>SUM(F72-F104)</f>
        <v>-11597.88711000001</v>
      </c>
      <c r="G105" s="17">
        <f>SUM(G72-G104)</f>
        <v>-6600.357000000004</v>
      </c>
      <c r="H105" s="17">
        <f>SUM(H72-H104)</f>
        <v>16036.800000000003</v>
      </c>
      <c r="I105" s="17">
        <f>SUM(I72-I104)</f>
        <v>14086.200000000012</v>
      </c>
      <c r="J105" s="17">
        <f>SUM(J72-J104)</f>
        <v>1950.6000000000004</v>
      </c>
      <c r="K105" s="23"/>
    </row>
    <row r="106" spans="1:11" ht="15.75" customHeight="1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3"/>
    </row>
    <row r="107" spans="1:11" ht="15">
      <c r="A107" s="115" t="s">
        <v>60</v>
      </c>
      <c r="B107" s="115"/>
      <c r="C107" s="115"/>
      <c r="D107" s="115"/>
      <c r="E107" s="115"/>
      <c r="F107" s="115"/>
      <c r="G107" s="115"/>
      <c r="H107" s="115"/>
      <c r="I107" s="115"/>
      <c r="J107" s="115"/>
      <c r="K107" s="115"/>
    </row>
    <row r="108" spans="1:11" ht="15" customHeight="1">
      <c r="A108" s="116" t="s">
        <v>61</v>
      </c>
      <c r="B108" s="116"/>
      <c r="C108" s="116"/>
      <c r="D108" s="116"/>
      <c r="E108" s="116"/>
      <c r="F108" s="116"/>
      <c r="G108" s="116"/>
      <c r="H108" s="116"/>
      <c r="I108" s="116"/>
      <c r="J108" s="116"/>
      <c r="K108" s="116"/>
    </row>
    <row r="109" spans="1:11" ht="18" customHeight="1" hidden="1">
      <c r="A109" s="44"/>
      <c r="B109" s="44"/>
      <c r="C109" s="44"/>
      <c r="D109" s="44"/>
      <c r="E109" s="44"/>
      <c r="F109" s="45"/>
      <c r="G109" s="45"/>
      <c r="H109" s="46"/>
      <c r="I109" s="47"/>
      <c r="J109" s="47"/>
      <c r="K109" s="45"/>
    </row>
    <row r="110" spans="1:11" ht="15">
      <c r="A110" s="44"/>
      <c r="B110" s="44"/>
      <c r="C110" s="44"/>
      <c r="D110" s="44"/>
      <c r="E110" s="44"/>
      <c r="F110" s="45"/>
      <c r="G110" s="45"/>
      <c r="H110" s="46"/>
      <c r="I110" s="47"/>
      <c r="J110" s="47"/>
      <c r="K110" s="45"/>
    </row>
    <row r="111" spans="1:11" ht="15">
      <c r="A111" s="48"/>
      <c r="B111" s="48"/>
      <c r="C111" s="48"/>
      <c r="D111" s="48"/>
      <c r="E111" s="48"/>
      <c r="F111" s="45"/>
      <c r="G111" s="45"/>
      <c r="H111" s="45"/>
      <c r="I111" s="47"/>
      <c r="J111" s="47"/>
      <c r="K111" s="45"/>
    </row>
    <row r="112" spans="1:11" ht="15">
      <c r="A112" s="48"/>
      <c r="B112" s="48"/>
      <c r="C112" s="48"/>
      <c r="D112" s="48"/>
      <c r="E112" s="48"/>
      <c r="F112" s="45"/>
      <c r="G112" s="45"/>
      <c r="H112" s="45"/>
      <c r="I112" s="47"/>
      <c r="J112" s="47"/>
      <c r="K112" s="45"/>
    </row>
    <row r="113" spans="1:11" ht="15">
      <c r="A113" s="48"/>
      <c r="B113" s="48"/>
      <c r="C113" s="48"/>
      <c r="D113" s="48"/>
      <c r="E113" s="48"/>
      <c r="F113" s="45"/>
      <c r="G113" s="45"/>
      <c r="H113" s="45"/>
      <c r="I113" s="47"/>
      <c r="J113" s="47"/>
      <c r="K113" s="45"/>
    </row>
    <row r="114" spans="1:11" ht="15">
      <c r="A114" s="48"/>
      <c r="B114" s="48"/>
      <c r="C114" s="48"/>
      <c r="D114" s="48"/>
      <c r="E114" s="48"/>
      <c r="F114" s="45"/>
      <c r="G114" s="45"/>
      <c r="H114" s="45"/>
      <c r="I114" s="47"/>
      <c r="J114" s="47"/>
      <c r="K114" s="45"/>
    </row>
    <row r="115" spans="1:11" ht="15">
      <c r="A115" s="48"/>
      <c r="B115" s="48"/>
      <c r="C115" s="48"/>
      <c r="D115" s="48"/>
      <c r="E115" s="48"/>
      <c r="F115" s="45"/>
      <c r="G115" s="45"/>
      <c r="H115" s="45"/>
      <c r="I115" s="47"/>
      <c r="J115" s="47"/>
      <c r="K115" s="45"/>
    </row>
    <row r="116" spans="1:11" ht="15">
      <c r="A116" s="48"/>
      <c r="B116" s="48"/>
      <c r="C116" s="48"/>
      <c r="D116" s="48"/>
      <c r="E116" s="48"/>
      <c r="F116" s="45"/>
      <c r="G116" s="45"/>
      <c r="H116" s="45"/>
      <c r="I116" s="47"/>
      <c r="J116" s="47"/>
      <c r="K116" s="45"/>
    </row>
    <row r="117" spans="1:11" ht="15">
      <c r="A117" s="48"/>
      <c r="B117" s="48"/>
      <c r="C117" s="48"/>
      <c r="D117" s="48"/>
      <c r="E117" s="48"/>
      <c r="F117" s="45"/>
      <c r="G117" s="45"/>
      <c r="H117" s="45"/>
      <c r="I117" s="47"/>
      <c r="J117" s="47"/>
      <c r="K117" s="45"/>
    </row>
    <row r="118" spans="1:11" ht="15">
      <c r="A118" s="48"/>
      <c r="B118" s="48"/>
      <c r="C118" s="48"/>
      <c r="D118" s="48"/>
      <c r="E118" s="48"/>
      <c r="F118" s="45"/>
      <c r="G118" s="45"/>
      <c r="H118" s="45"/>
      <c r="I118" s="47"/>
      <c r="J118" s="47"/>
      <c r="K118" s="45"/>
    </row>
    <row r="119" spans="1:11" ht="15">
      <c r="A119" s="48"/>
      <c r="B119" s="48"/>
      <c r="C119" s="48"/>
      <c r="D119" s="48"/>
      <c r="E119" s="48"/>
      <c r="F119" s="45"/>
      <c r="G119" s="45"/>
      <c r="H119" s="45"/>
      <c r="I119" s="47"/>
      <c r="J119" s="47"/>
      <c r="K119" s="45"/>
    </row>
    <row r="120" spans="1:11" ht="15">
      <c r="A120" s="48"/>
      <c r="B120" s="48"/>
      <c r="C120" s="48"/>
      <c r="D120" s="48"/>
      <c r="E120" s="48"/>
      <c r="F120" s="45"/>
      <c r="G120" s="45"/>
      <c r="H120" s="45"/>
      <c r="I120" s="47"/>
      <c r="J120" s="47"/>
      <c r="K120" s="45"/>
    </row>
    <row r="121" spans="1:11" ht="15">
      <c r="A121" s="48"/>
      <c r="B121" s="48"/>
      <c r="C121" s="48"/>
      <c r="D121" s="48"/>
      <c r="E121" s="48"/>
      <c r="F121" s="45"/>
      <c r="G121" s="45"/>
      <c r="H121" s="45"/>
      <c r="I121" s="47"/>
      <c r="J121" s="47"/>
      <c r="K121" s="45"/>
    </row>
    <row r="122" spans="1:11" ht="15">
      <c r="A122" s="48"/>
      <c r="B122" s="48"/>
      <c r="C122" s="48"/>
      <c r="D122" s="48"/>
      <c r="E122" s="48"/>
      <c r="F122" s="45"/>
      <c r="G122" s="45"/>
      <c r="H122" s="45"/>
      <c r="I122" s="47"/>
      <c r="J122" s="47"/>
      <c r="K122" s="45"/>
    </row>
    <row r="123" spans="1:11" ht="15">
      <c r="A123" s="48"/>
      <c r="B123" s="48"/>
      <c r="C123" s="48"/>
      <c r="D123" s="48"/>
      <c r="E123" s="48"/>
      <c r="F123" s="45"/>
      <c r="G123" s="45"/>
      <c r="H123" s="45"/>
      <c r="I123" s="47"/>
      <c r="J123" s="47"/>
      <c r="K123" s="45"/>
    </row>
    <row r="124" spans="1:11" ht="15">
      <c r="A124" s="48"/>
      <c r="B124" s="48"/>
      <c r="C124" s="48"/>
      <c r="D124" s="48"/>
      <c r="E124" s="48"/>
      <c r="F124" s="45"/>
      <c r="G124" s="45"/>
      <c r="H124" s="45"/>
      <c r="I124" s="47"/>
      <c r="J124" s="47"/>
      <c r="K124" s="45"/>
    </row>
    <row r="125" spans="1:11" ht="15">
      <c r="A125" s="48"/>
      <c r="B125" s="48"/>
      <c r="C125" s="48"/>
      <c r="D125" s="48"/>
      <c r="E125" s="48"/>
      <c r="F125" s="45"/>
      <c r="G125" s="45"/>
      <c r="H125" s="45"/>
      <c r="I125" s="47"/>
      <c r="J125" s="47"/>
      <c r="K125" s="45"/>
    </row>
    <row r="126" spans="1:11" ht="15">
      <c r="A126" s="48"/>
      <c r="B126" s="48"/>
      <c r="C126" s="48"/>
      <c r="D126" s="48"/>
      <c r="E126" s="48"/>
      <c r="F126" s="45"/>
      <c r="G126" s="45"/>
      <c r="H126" s="45"/>
      <c r="I126" s="47"/>
      <c r="J126" s="47"/>
      <c r="K126" s="45"/>
    </row>
    <row r="127" spans="1:11" ht="15">
      <c r="A127" s="48"/>
      <c r="B127" s="48"/>
      <c r="C127" s="48"/>
      <c r="D127" s="48"/>
      <c r="E127" s="48"/>
      <c r="F127" s="45"/>
      <c r="G127" s="45"/>
      <c r="H127" s="45"/>
      <c r="I127" s="47"/>
      <c r="J127" s="47"/>
      <c r="K127" s="45"/>
    </row>
    <row r="128" spans="1:11" ht="15">
      <c r="A128" s="48"/>
      <c r="B128" s="48"/>
      <c r="C128" s="48"/>
      <c r="D128" s="48"/>
      <c r="E128" s="48"/>
      <c r="F128" s="45"/>
      <c r="G128" s="45"/>
      <c r="H128" s="45"/>
      <c r="I128" s="47"/>
      <c r="J128" s="47"/>
      <c r="K128" s="45"/>
    </row>
    <row r="129" spans="1:11" ht="15">
      <c r="A129" s="48"/>
      <c r="B129" s="48"/>
      <c r="C129" s="48"/>
      <c r="D129" s="48"/>
      <c r="E129" s="48"/>
      <c r="F129" s="45"/>
      <c r="G129" s="45"/>
      <c r="H129" s="45"/>
      <c r="I129" s="47"/>
      <c r="J129" s="47"/>
      <c r="K129" s="45"/>
    </row>
    <row r="130" spans="1:11" ht="15">
      <c r="A130" s="48"/>
      <c r="B130" s="48"/>
      <c r="C130" s="48"/>
      <c r="D130" s="48"/>
      <c r="E130" s="48"/>
      <c r="F130" s="45"/>
      <c r="G130" s="45"/>
      <c r="H130" s="45"/>
      <c r="I130" s="47"/>
      <c r="J130" s="47"/>
      <c r="K130" s="45"/>
    </row>
    <row r="131" spans="1:11" ht="15">
      <c r="A131" s="48"/>
      <c r="B131" s="48"/>
      <c r="C131" s="48"/>
      <c r="D131" s="48"/>
      <c r="E131" s="48"/>
      <c r="F131" s="45"/>
      <c r="G131" s="45"/>
      <c r="H131" s="45"/>
      <c r="I131" s="47"/>
      <c r="J131" s="47"/>
      <c r="K131" s="45"/>
    </row>
    <row r="132" spans="1:11" ht="15">
      <c r="A132" s="48"/>
      <c r="B132" s="48"/>
      <c r="C132" s="48"/>
      <c r="D132" s="48"/>
      <c r="E132" s="48"/>
      <c r="F132" s="45"/>
      <c r="G132" s="45"/>
      <c r="H132" s="45"/>
      <c r="I132" s="47"/>
      <c r="J132" s="47"/>
      <c r="K132" s="45"/>
    </row>
    <row r="133" spans="1:11" ht="15">
      <c r="A133" s="48"/>
      <c r="B133" s="48"/>
      <c r="C133" s="48"/>
      <c r="D133" s="48"/>
      <c r="E133" s="48"/>
      <c r="F133" s="45"/>
      <c r="G133" s="45"/>
      <c r="H133" s="45"/>
      <c r="I133" s="47"/>
      <c r="J133" s="47"/>
      <c r="K133" s="45"/>
    </row>
    <row r="233" spans="1:11" ht="13.5">
      <c r="A233" s="11"/>
      <c r="B233" s="11"/>
      <c r="C233" s="11"/>
      <c r="D233" s="11"/>
      <c r="E233" s="14"/>
      <c r="F233" s="12"/>
      <c r="G233" s="12"/>
      <c r="H233" s="12"/>
      <c r="I233" s="13"/>
      <c r="J233" s="13"/>
      <c r="K233" s="12"/>
    </row>
    <row r="234" spans="1:11" ht="13.5">
      <c r="A234" s="11"/>
      <c r="B234" s="11"/>
      <c r="C234" s="11"/>
      <c r="D234" s="11"/>
      <c r="E234" s="14"/>
      <c r="F234" s="12"/>
      <c r="G234" s="12"/>
      <c r="H234" s="12"/>
      <c r="I234" s="13"/>
      <c r="J234" s="13"/>
      <c r="K234" s="12"/>
    </row>
    <row r="235" spans="1:11" ht="13.5">
      <c r="A235" s="11"/>
      <c r="B235" s="11"/>
      <c r="C235" s="11"/>
      <c r="D235" s="11"/>
      <c r="E235" s="14"/>
      <c r="F235" s="12"/>
      <c r="G235" s="12"/>
      <c r="H235" s="12"/>
      <c r="I235" s="13"/>
      <c r="J235" s="13"/>
      <c r="K235" s="12"/>
    </row>
    <row r="236" spans="1:11" ht="13.5">
      <c r="A236" s="11"/>
      <c r="B236" s="11"/>
      <c r="C236" s="11"/>
      <c r="D236" s="11"/>
      <c r="E236" s="14"/>
      <c r="F236" s="12"/>
      <c r="G236" s="12"/>
      <c r="H236" s="12"/>
      <c r="I236" s="13"/>
      <c r="J236" s="13"/>
      <c r="K236" s="12"/>
    </row>
    <row r="237" spans="1:11" ht="13.5">
      <c r="A237" s="11"/>
      <c r="B237" s="11"/>
      <c r="C237" s="11"/>
      <c r="D237" s="11"/>
      <c r="E237" s="14"/>
      <c r="F237" s="12"/>
      <c r="G237" s="12"/>
      <c r="H237" s="12"/>
      <c r="I237" s="13"/>
      <c r="J237" s="13"/>
      <c r="K237" s="12"/>
    </row>
    <row r="238" spans="1:11" ht="13.5">
      <c r="A238" s="11"/>
      <c r="B238" s="11"/>
      <c r="C238" s="11"/>
      <c r="D238" s="11"/>
      <c r="E238" s="14"/>
      <c r="F238" s="12"/>
      <c r="G238" s="12"/>
      <c r="H238" s="12"/>
      <c r="I238" s="13"/>
      <c r="J238" s="13"/>
      <c r="K238" s="12"/>
    </row>
    <row r="239" spans="1:11" ht="13.5">
      <c r="A239" s="11"/>
      <c r="B239" s="11"/>
      <c r="C239" s="11"/>
      <c r="D239" s="11"/>
      <c r="E239" s="14"/>
      <c r="F239" s="12"/>
      <c r="G239" s="12"/>
      <c r="H239" s="12"/>
      <c r="I239" s="13"/>
      <c r="J239" s="13"/>
      <c r="K239" s="12"/>
    </row>
    <row r="240" spans="1:11" ht="13.5">
      <c r="A240" s="11"/>
      <c r="B240" s="11"/>
      <c r="C240" s="11"/>
      <c r="D240" s="11"/>
      <c r="E240" s="14"/>
      <c r="F240" s="12"/>
      <c r="G240" s="12"/>
      <c r="H240" s="12"/>
      <c r="I240" s="13"/>
      <c r="J240" s="13"/>
      <c r="K240" s="12"/>
    </row>
    <row r="241" spans="1:11" ht="13.5">
      <c r="A241" s="11"/>
      <c r="B241" s="11"/>
      <c r="C241" s="11"/>
      <c r="D241" s="11"/>
      <c r="E241" s="14"/>
      <c r="F241" s="12"/>
      <c r="G241" s="12"/>
      <c r="H241" s="12"/>
      <c r="I241" s="13"/>
      <c r="J241" s="13"/>
      <c r="K241" s="12"/>
    </row>
    <row r="242" spans="1:11" ht="13.5">
      <c r="A242" s="11"/>
      <c r="B242" s="11"/>
      <c r="C242" s="11"/>
      <c r="D242" s="11"/>
      <c r="E242" s="14"/>
      <c r="F242" s="12"/>
      <c r="G242" s="12"/>
      <c r="H242" s="12"/>
      <c r="I242" s="13"/>
      <c r="J242" s="13"/>
      <c r="K242" s="12"/>
    </row>
    <row r="243" spans="1:11" ht="13.5">
      <c r="A243" s="11"/>
      <c r="B243" s="11"/>
      <c r="C243" s="11"/>
      <c r="D243" s="11"/>
      <c r="E243" s="14"/>
      <c r="F243" s="12"/>
      <c r="G243" s="12"/>
      <c r="H243" s="12"/>
      <c r="I243" s="13"/>
      <c r="J243" s="13"/>
      <c r="K243" s="12"/>
    </row>
    <row r="244" spans="1:11" ht="13.5">
      <c r="A244" s="11"/>
      <c r="B244" s="11"/>
      <c r="C244" s="11"/>
      <c r="D244" s="11"/>
      <c r="E244" s="14"/>
      <c r="F244" s="12"/>
      <c r="G244" s="12"/>
      <c r="H244" s="12"/>
      <c r="I244" s="13"/>
      <c r="J244" s="13"/>
      <c r="K244" s="12"/>
    </row>
    <row r="245" spans="1:11" ht="13.5">
      <c r="A245" s="11"/>
      <c r="B245" s="11"/>
      <c r="C245" s="11"/>
      <c r="D245" s="11"/>
      <c r="E245" s="14"/>
      <c r="F245" s="12"/>
      <c r="G245" s="12"/>
      <c r="H245" s="12"/>
      <c r="I245" s="13"/>
      <c r="J245" s="13"/>
      <c r="K245" s="12"/>
    </row>
    <row r="246" spans="1:11" ht="13.5">
      <c r="A246" s="11"/>
      <c r="B246" s="11"/>
      <c r="C246" s="11"/>
      <c r="D246" s="11"/>
      <c r="E246" s="14"/>
      <c r="F246" s="12"/>
      <c r="G246" s="12"/>
      <c r="H246" s="12"/>
      <c r="I246" s="13"/>
      <c r="J246" s="13"/>
      <c r="K246" s="12"/>
    </row>
    <row r="247" spans="1:11" ht="13.5">
      <c r="A247" s="11"/>
      <c r="B247" s="11"/>
      <c r="C247" s="11"/>
      <c r="D247" s="11"/>
      <c r="E247" s="14"/>
      <c r="F247" s="12"/>
      <c r="G247" s="12"/>
      <c r="H247" s="12"/>
      <c r="I247" s="13"/>
      <c r="J247" s="13"/>
      <c r="K247" s="12"/>
    </row>
    <row r="248" spans="1:11" ht="13.5">
      <c r="A248" s="11"/>
      <c r="B248" s="11"/>
      <c r="C248" s="11"/>
      <c r="D248" s="11"/>
      <c r="E248" s="14"/>
      <c r="F248" s="12"/>
      <c r="G248" s="12"/>
      <c r="H248" s="12"/>
      <c r="I248" s="13"/>
      <c r="J248" s="13"/>
      <c r="K248" s="12"/>
    </row>
    <row r="249" spans="1:11" ht="13.5">
      <c r="A249" s="11"/>
      <c r="B249" s="11"/>
      <c r="C249" s="11"/>
      <c r="D249" s="11"/>
      <c r="E249" s="14"/>
      <c r="F249" s="12"/>
      <c r="G249" s="12"/>
      <c r="H249" s="12"/>
      <c r="I249" s="13"/>
      <c r="J249" s="13"/>
      <c r="K249" s="12"/>
    </row>
    <row r="250" spans="1:11" ht="13.5">
      <c r="A250" s="11"/>
      <c r="B250" s="11"/>
      <c r="C250" s="11"/>
      <c r="D250" s="11"/>
      <c r="E250" s="14"/>
      <c r="F250" s="12"/>
      <c r="G250" s="12"/>
      <c r="H250" s="12"/>
      <c r="I250" s="13"/>
      <c r="J250" s="13"/>
      <c r="K250" s="12"/>
    </row>
    <row r="251" spans="1:11" ht="13.5">
      <c r="A251" s="11"/>
      <c r="B251" s="11"/>
      <c r="C251" s="11"/>
      <c r="D251" s="11"/>
      <c r="E251" s="14"/>
      <c r="F251" s="12"/>
      <c r="G251" s="12"/>
      <c r="H251" s="12"/>
      <c r="I251" s="13"/>
      <c r="J251" s="13"/>
      <c r="K251" s="12"/>
    </row>
    <row r="252" spans="1:11" ht="13.5">
      <c r="A252" s="11"/>
      <c r="B252" s="11"/>
      <c r="C252" s="11"/>
      <c r="D252" s="11"/>
      <c r="E252" s="14"/>
      <c r="F252" s="12"/>
      <c r="G252" s="12"/>
      <c r="H252" s="12"/>
      <c r="I252" s="13"/>
      <c r="J252" s="13"/>
      <c r="K252" s="12"/>
    </row>
    <row r="253" spans="1:11" ht="13.5">
      <c r="A253" s="11"/>
      <c r="B253" s="11"/>
      <c r="C253" s="11"/>
      <c r="D253" s="11"/>
      <c r="E253" s="14"/>
      <c r="F253" s="12"/>
      <c r="G253" s="12"/>
      <c r="H253" s="12"/>
      <c r="I253" s="13"/>
      <c r="J253" s="13"/>
      <c r="K253" s="12"/>
    </row>
    <row r="254" spans="1:11" ht="13.5">
      <c r="A254" s="11"/>
      <c r="B254" s="11"/>
      <c r="C254" s="11"/>
      <c r="D254" s="11"/>
      <c r="E254" s="14"/>
      <c r="F254" s="12"/>
      <c r="G254" s="12"/>
      <c r="H254" s="12"/>
      <c r="I254" s="13"/>
      <c r="J254" s="13"/>
      <c r="K254" s="12"/>
    </row>
    <row r="255" spans="1:11" ht="13.5">
      <c r="A255" s="11"/>
      <c r="B255" s="11"/>
      <c r="C255" s="11"/>
      <c r="D255" s="11"/>
      <c r="E255" s="14"/>
      <c r="F255" s="12"/>
      <c r="G255" s="12"/>
      <c r="H255" s="12"/>
      <c r="I255" s="13"/>
      <c r="J255" s="13"/>
      <c r="K255" s="12"/>
    </row>
  </sheetData>
  <sheetProtection/>
  <mergeCells count="28">
    <mergeCell ref="A107:K107"/>
    <mergeCell ref="A108:K108"/>
    <mergeCell ref="H74:H76"/>
    <mergeCell ref="I74:J74"/>
    <mergeCell ref="K74:K76"/>
    <mergeCell ref="F75:F76"/>
    <mergeCell ref="G75:G76"/>
    <mergeCell ref="I75:I76"/>
    <mergeCell ref="J75:J76"/>
    <mergeCell ref="A4:A6"/>
    <mergeCell ref="B4:B6"/>
    <mergeCell ref="A74:A76"/>
    <mergeCell ref="E74:E76"/>
    <mergeCell ref="F74:G74"/>
    <mergeCell ref="C4:D4"/>
    <mergeCell ref="E4:E6"/>
    <mergeCell ref="F4:G4"/>
    <mergeCell ref="C5:C6"/>
    <mergeCell ref="A1:K1"/>
    <mergeCell ref="A2:K2"/>
    <mergeCell ref="D5:D6"/>
    <mergeCell ref="F5:F6"/>
    <mergeCell ref="G5:G6"/>
    <mergeCell ref="I5:I6"/>
    <mergeCell ref="J5:J6"/>
    <mergeCell ref="I4:J4"/>
    <mergeCell ref="K4:K6"/>
    <mergeCell ref="H4:H6"/>
  </mergeCells>
  <printOptions/>
  <pageMargins left="0.7874015748031497" right="0.3937007874015748" top="0.3937007874015748" bottom="0.3937007874015748" header="0" footer="0"/>
  <pageSetup fitToHeight="8" horizontalDpi="300" verticalDpi="300" orientation="portrait" paperSize="9" scale="71" r:id="rId1"/>
  <rowBreaks count="1" manualBreakCount="1">
    <brk id="4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Соловьева Л.А.</cp:lastModifiedBy>
  <cp:lastPrinted>2018-12-12T07:49:17Z</cp:lastPrinted>
  <dcterms:created xsi:type="dcterms:W3CDTF">1996-10-08T23:32:33Z</dcterms:created>
  <dcterms:modified xsi:type="dcterms:W3CDTF">2019-06-17T09:38:23Z</dcterms:modified>
  <cp:category/>
  <cp:version/>
  <cp:contentType/>
  <cp:contentStatus/>
</cp:coreProperties>
</file>